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E-IAF\Markey Cancer Center\O'Connor\2017\R01\"/>
    </mc:Choice>
  </mc:AlternateContent>
  <bookViews>
    <workbookView xWindow="0" yWindow="0" windowWidth="23040" windowHeight="9972"/>
  </bookViews>
  <sheets>
    <sheet name="DETAILED" sheetId="1" r:id="rId1"/>
    <sheet name="NIH CAP COST SHARE" sheetId="12" state="hidden" r:id="rId2"/>
    <sheet name="Year 2" sheetId="13" r:id="rId3"/>
    <sheet name="Year 3" sheetId="14" r:id="rId4"/>
    <sheet name="Year 4" sheetId="15" r:id="rId5"/>
    <sheet name="Year 5" sheetId="20" r:id="rId6"/>
    <sheet name="Cost Share Summary" sheetId="17" r:id="rId7"/>
    <sheet name="Enrichment" sheetId="21" r:id="rId8"/>
  </sheets>
  <calcPr calcId="152511" fullPrecision="0" concurrentCalc="0"/>
</workbook>
</file>

<file path=xl/calcChain.xml><?xml version="1.0" encoding="utf-8"?>
<calcChain xmlns="http://schemas.openxmlformats.org/spreadsheetml/2006/main">
  <c r="D4" i="21" l="1"/>
  <c r="D5" i="21"/>
  <c r="D7" i="21"/>
  <c r="D9" i="21"/>
  <c r="D13" i="21"/>
  <c r="F13" i="21"/>
  <c r="D14" i="21"/>
  <c r="F14" i="21"/>
  <c r="D19" i="21"/>
  <c r="D21" i="21"/>
  <c r="D6" i="21"/>
  <c r="D8" i="21"/>
  <c r="D15" i="21"/>
  <c r="D16" i="21"/>
  <c r="D17" i="21"/>
  <c r="D25" i="21"/>
  <c r="D27" i="21"/>
  <c r="D29" i="21"/>
  <c r="E13" i="21"/>
  <c r="E14" i="21"/>
  <c r="D32" i="21"/>
  <c r="D30" i="21"/>
  <c r="D31" i="21"/>
  <c r="D33" i="21"/>
  <c r="I11" i="20"/>
  <c r="I11" i="15"/>
  <c r="K11" i="20"/>
  <c r="H11" i="20"/>
  <c r="L11" i="20"/>
  <c r="M11" i="20"/>
  <c r="N11" i="20"/>
  <c r="H10" i="20"/>
  <c r="K10" i="20"/>
  <c r="L10" i="20"/>
  <c r="M10" i="20"/>
  <c r="N10" i="20"/>
  <c r="H12" i="20"/>
  <c r="K12" i="20"/>
  <c r="L12" i="20"/>
  <c r="M12" i="20"/>
  <c r="N12" i="20"/>
  <c r="G14" i="20"/>
  <c r="H14" i="20"/>
  <c r="K14" i="20"/>
  <c r="L14" i="20"/>
  <c r="M14" i="20"/>
  <c r="N14" i="20"/>
  <c r="N17" i="20"/>
  <c r="D22" i="20"/>
  <c r="D30" i="20"/>
  <c r="D32" i="20"/>
  <c r="I12" i="20"/>
  <c r="J12" i="20"/>
  <c r="J11" i="20"/>
  <c r="J10" i="20"/>
  <c r="I10" i="20"/>
  <c r="H12" i="15"/>
  <c r="I12" i="15"/>
  <c r="K12" i="15"/>
  <c r="J12" i="15"/>
  <c r="L12" i="15"/>
  <c r="M12" i="15"/>
  <c r="N12" i="15"/>
  <c r="H11" i="15"/>
  <c r="K11" i="15"/>
  <c r="J11" i="15"/>
  <c r="L11" i="15"/>
  <c r="M11" i="15"/>
  <c r="N11" i="15"/>
  <c r="J10" i="15"/>
  <c r="I10" i="15"/>
  <c r="H10" i="15"/>
  <c r="K10" i="15"/>
  <c r="L10" i="15"/>
  <c r="M10" i="15"/>
  <c r="N10" i="15"/>
  <c r="E4" i="15"/>
  <c r="G4" i="15"/>
  <c r="H4" i="15"/>
  <c r="D4" i="15"/>
  <c r="Q4" i="15"/>
  <c r="I4" i="15"/>
  <c r="K4" i="15"/>
  <c r="R4" i="15"/>
  <c r="J4" i="15"/>
  <c r="L4" i="15"/>
  <c r="M4" i="15"/>
  <c r="N4" i="15"/>
  <c r="E5" i="15"/>
  <c r="G5" i="15"/>
  <c r="H5" i="15"/>
  <c r="D5" i="15"/>
  <c r="I5" i="15"/>
  <c r="K5" i="15"/>
  <c r="J5" i="15"/>
  <c r="L5" i="15"/>
  <c r="M5" i="15"/>
  <c r="N5" i="15"/>
  <c r="E6" i="15"/>
  <c r="G6" i="15"/>
  <c r="H6" i="15"/>
  <c r="D6" i="15"/>
  <c r="I6" i="15"/>
  <c r="K6" i="15"/>
  <c r="J6" i="15"/>
  <c r="L6" i="15"/>
  <c r="M6" i="15"/>
  <c r="N6" i="15"/>
  <c r="E7" i="15"/>
  <c r="G7" i="15"/>
  <c r="H7" i="15"/>
  <c r="D7" i="15"/>
  <c r="I7" i="15"/>
  <c r="K7" i="15"/>
  <c r="J7" i="15"/>
  <c r="L7" i="15"/>
  <c r="M7" i="15"/>
  <c r="N7" i="15"/>
  <c r="E8" i="15"/>
  <c r="G8" i="15"/>
  <c r="H8" i="15"/>
  <c r="D8" i="15"/>
  <c r="I8" i="15"/>
  <c r="K8" i="15"/>
  <c r="J8" i="15"/>
  <c r="L8" i="15"/>
  <c r="M8" i="15"/>
  <c r="N8" i="15"/>
  <c r="E9" i="15"/>
  <c r="G9" i="15"/>
  <c r="H9" i="15"/>
  <c r="D9" i="15"/>
  <c r="Q5" i="15"/>
  <c r="I9" i="15"/>
  <c r="K9" i="15"/>
  <c r="R5" i="15"/>
  <c r="J9" i="15"/>
  <c r="L9" i="15"/>
  <c r="M9" i="15"/>
  <c r="N9" i="15"/>
  <c r="E13" i="15"/>
  <c r="G13" i="15"/>
  <c r="H13" i="15"/>
  <c r="D13" i="15"/>
  <c r="I13" i="15"/>
  <c r="K13" i="15"/>
  <c r="J13" i="15"/>
  <c r="L13" i="15"/>
  <c r="M13" i="15"/>
  <c r="N13" i="15"/>
  <c r="G14" i="15"/>
  <c r="E14" i="15"/>
  <c r="H14" i="15"/>
  <c r="D14" i="15"/>
  <c r="I14" i="15"/>
  <c r="K14" i="15"/>
  <c r="J14" i="15"/>
  <c r="L14" i="15"/>
  <c r="M14" i="15"/>
  <c r="N14" i="15"/>
  <c r="E15" i="15"/>
  <c r="G15" i="15"/>
  <c r="H15" i="15"/>
  <c r="D15" i="15"/>
  <c r="I15" i="15"/>
  <c r="K15" i="15"/>
  <c r="J15" i="15"/>
  <c r="L15" i="15"/>
  <c r="M15" i="15"/>
  <c r="N15" i="15"/>
  <c r="G16" i="15"/>
  <c r="E16" i="15"/>
  <c r="H16" i="15"/>
  <c r="D16" i="15"/>
  <c r="I16" i="15"/>
  <c r="K16" i="15"/>
  <c r="J16" i="15"/>
  <c r="L16" i="15"/>
  <c r="M16" i="15"/>
  <c r="N16" i="15"/>
  <c r="N17" i="15"/>
  <c r="D22" i="15"/>
  <c r="D30" i="15"/>
  <c r="D32" i="15"/>
  <c r="I11" i="14"/>
  <c r="K12" i="14"/>
  <c r="L12" i="14"/>
  <c r="M12" i="14"/>
  <c r="N12" i="14"/>
  <c r="J12" i="14"/>
  <c r="I12" i="14"/>
  <c r="H12" i="14"/>
  <c r="H11" i="14"/>
  <c r="K11" i="14"/>
  <c r="J11" i="14"/>
  <c r="L11" i="14"/>
  <c r="M11" i="14"/>
  <c r="N11" i="14"/>
  <c r="J10" i="14"/>
  <c r="I10" i="14"/>
  <c r="H10" i="14"/>
  <c r="K10" i="14"/>
  <c r="L10" i="14"/>
  <c r="M10" i="14"/>
  <c r="N10" i="14"/>
  <c r="E4" i="14"/>
  <c r="G4" i="14"/>
  <c r="H4" i="14"/>
  <c r="D4" i="14"/>
  <c r="Q4" i="14"/>
  <c r="I4" i="14"/>
  <c r="K4" i="14"/>
  <c r="R4" i="14"/>
  <c r="J4" i="14"/>
  <c r="L4" i="14"/>
  <c r="M4" i="14"/>
  <c r="N4" i="14"/>
  <c r="E5" i="14"/>
  <c r="G5" i="14"/>
  <c r="H5" i="14"/>
  <c r="D5" i="14"/>
  <c r="I5" i="14"/>
  <c r="K5" i="14"/>
  <c r="J5" i="14"/>
  <c r="L5" i="14"/>
  <c r="M5" i="14"/>
  <c r="N5" i="14"/>
  <c r="E6" i="14"/>
  <c r="G6" i="14"/>
  <c r="H6" i="14"/>
  <c r="D6" i="14"/>
  <c r="I6" i="14"/>
  <c r="K6" i="14"/>
  <c r="J6" i="14"/>
  <c r="L6" i="14"/>
  <c r="M6" i="14"/>
  <c r="N6" i="14"/>
  <c r="E7" i="14"/>
  <c r="G7" i="14"/>
  <c r="H7" i="14"/>
  <c r="D7" i="14"/>
  <c r="I7" i="14"/>
  <c r="K7" i="14"/>
  <c r="J7" i="14"/>
  <c r="L7" i="14"/>
  <c r="M7" i="14"/>
  <c r="N7" i="14"/>
  <c r="E8" i="14"/>
  <c r="G8" i="14"/>
  <c r="H8" i="14"/>
  <c r="D8" i="14"/>
  <c r="I8" i="14"/>
  <c r="K8" i="14"/>
  <c r="J8" i="14"/>
  <c r="L8" i="14"/>
  <c r="M8" i="14"/>
  <c r="N8" i="14"/>
  <c r="E9" i="14"/>
  <c r="G9" i="14"/>
  <c r="H9" i="14"/>
  <c r="D9" i="14"/>
  <c r="Q5" i="14"/>
  <c r="I9" i="14"/>
  <c r="K9" i="14"/>
  <c r="R5" i="14"/>
  <c r="J9" i="14"/>
  <c r="L9" i="14"/>
  <c r="M9" i="14"/>
  <c r="N9" i="14"/>
  <c r="E13" i="14"/>
  <c r="G13" i="14"/>
  <c r="H13" i="14"/>
  <c r="D13" i="14"/>
  <c r="I13" i="14"/>
  <c r="K13" i="14"/>
  <c r="J13" i="14"/>
  <c r="L13" i="14"/>
  <c r="M13" i="14"/>
  <c r="N13" i="14"/>
  <c r="G14" i="14"/>
  <c r="E14" i="14"/>
  <c r="H14" i="14"/>
  <c r="D14" i="14"/>
  <c r="I14" i="14"/>
  <c r="K14" i="14"/>
  <c r="J14" i="14"/>
  <c r="L14" i="14"/>
  <c r="M14" i="14"/>
  <c r="N14" i="14"/>
  <c r="E15" i="14"/>
  <c r="G15" i="14"/>
  <c r="H15" i="14"/>
  <c r="D15" i="14"/>
  <c r="I15" i="14"/>
  <c r="K15" i="14"/>
  <c r="J15" i="14"/>
  <c r="L15" i="14"/>
  <c r="M15" i="14"/>
  <c r="N15" i="14"/>
  <c r="G16" i="14"/>
  <c r="E16" i="14"/>
  <c r="H16" i="14"/>
  <c r="D16" i="14"/>
  <c r="I16" i="14"/>
  <c r="K16" i="14"/>
  <c r="J16" i="14"/>
  <c r="L16" i="14"/>
  <c r="M16" i="14"/>
  <c r="N16" i="14"/>
  <c r="N17" i="14"/>
  <c r="D22" i="14"/>
  <c r="D30" i="14"/>
  <c r="D32" i="14"/>
  <c r="H12" i="13"/>
  <c r="I12" i="13"/>
  <c r="K12" i="13"/>
  <c r="J12" i="13"/>
  <c r="L12" i="13"/>
  <c r="M12" i="13"/>
  <c r="N12" i="13"/>
  <c r="H11" i="13"/>
  <c r="I11" i="13"/>
  <c r="K11" i="13"/>
  <c r="J11" i="13"/>
  <c r="L11" i="13"/>
  <c r="M11" i="13"/>
  <c r="N11" i="13"/>
  <c r="H10" i="13"/>
  <c r="I10" i="13"/>
  <c r="K10" i="13"/>
  <c r="J10" i="13"/>
  <c r="L10" i="13"/>
  <c r="M10" i="13"/>
  <c r="N10" i="13"/>
  <c r="E4" i="13"/>
  <c r="G4" i="13"/>
  <c r="H4" i="13"/>
  <c r="D4" i="13"/>
  <c r="Q4" i="13"/>
  <c r="I4" i="13"/>
  <c r="K4" i="13"/>
  <c r="R4" i="13"/>
  <c r="J4" i="13"/>
  <c r="L4" i="13"/>
  <c r="M4" i="13"/>
  <c r="N4" i="13"/>
  <c r="E5" i="13"/>
  <c r="G5" i="13"/>
  <c r="H5" i="13"/>
  <c r="D5" i="13"/>
  <c r="I5" i="13"/>
  <c r="K5" i="13"/>
  <c r="J5" i="13"/>
  <c r="L5" i="13"/>
  <c r="M5" i="13"/>
  <c r="N5" i="13"/>
  <c r="E6" i="13"/>
  <c r="G6" i="13"/>
  <c r="H6" i="13"/>
  <c r="D6" i="13"/>
  <c r="I6" i="13"/>
  <c r="K6" i="13"/>
  <c r="J6" i="13"/>
  <c r="L6" i="13"/>
  <c r="M6" i="13"/>
  <c r="N6" i="13"/>
  <c r="E7" i="13"/>
  <c r="G7" i="13"/>
  <c r="H7" i="13"/>
  <c r="D7" i="13"/>
  <c r="I7" i="13"/>
  <c r="K7" i="13"/>
  <c r="J7" i="13"/>
  <c r="L7" i="13"/>
  <c r="M7" i="13"/>
  <c r="N7" i="13"/>
  <c r="E8" i="13"/>
  <c r="G8" i="13"/>
  <c r="H8" i="13"/>
  <c r="D8" i="13"/>
  <c r="I8" i="13"/>
  <c r="K8" i="13"/>
  <c r="J8" i="13"/>
  <c r="L8" i="13"/>
  <c r="M8" i="13"/>
  <c r="N8" i="13"/>
  <c r="E9" i="13"/>
  <c r="G9" i="13"/>
  <c r="H9" i="13"/>
  <c r="D9" i="13"/>
  <c r="Q5" i="13"/>
  <c r="I9" i="13"/>
  <c r="K9" i="13"/>
  <c r="R5" i="13"/>
  <c r="J9" i="13"/>
  <c r="L9" i="13"/>
  <c r="M9" i="13"/>
  <c r="N9" i="13"/>
  <c r="E13" i="13"/>
  <c r="G13" i="13"/>
  <c r="H13" i="13"/>
  <c r="D13" i="13"/>
  <c r="I13" i="13"/>
  <c r="K13" i="13"/>
  <c r="J13" i="13"/>
  <c r="L13" i="13"/>
  <c r="M13" i="13"/>
  <c r="N13" i="13"/>
  <c r="G14" i="13"/>
  <c r="E14" i="13"/>
  <c r="H14" i="13"/>
  <c r="D14" i="13"/>
  <c r="I14" i="13"/>
  <c r="K14" i="13"/>
  <c r="J14" i="13"/>
  <c r="L14" i="13"/>
  <c r="M14" i="13"/>
  <c r="N14" i="13"/>
  <c r="E15" i="13"/>
  <c r="G15" i="13"/>
  <c r="H15" i="13"/>
  <c r="D15" i="13"/>
  <c r="I15" i="13"/>
  <c r="K15" i="13"/>
  <c r="J15" i="13"/>
  <c r="L15" i="13"/>
  <c r="M15" i="13"/>
  <c r="N15" i="13"/>
  <c r="G16" i="13"/>
  <c r="E16" i="13"/>
  <c r="H16" i="13"/>
  <c r="D16" i="13"/>
  <c r="I16" i="13"/>
  <c r="K16" i="13"/>
  <c r="J16" i="13"/>
  <c r="L16" i="13"/>
  <c r="M16" i="13"/>
  <c r="N16" i="13"/>
  <c r="N17" i="13"/>
  <c r="D21" i="13"/>
  <c r="D29" i="13"/>
  <c r="D31" i="13"/>
  <c r="H14" i="1"/>
  <c r="K14" i="1"/>
  <c r="L14" i="1"/>
  <c r="M14" i="1"/>
  <c r="N14" i="1"/>
  <c r="N17" i="1"/>
  <c r="D21" i="1"/>
  <c r="D29" i="1"/>
  <c r="D31" i="1"/>
  <c r="H12" i="1"/>
  <c r="I12" i="1"/>
  <c r="K12" i="1"/>
  <c r="J12" i="1"/>
  <c r="L12" i="1"/>
  <c r="M12" i="1"/>
  <c r="N12" i="1"/>
  <c r="F12" i="1"/>
  <c r="I11" i="1"/>
  <c r="H11" i="1"/>
  <c r="K11" i="1"/>
  <c r="J11" i="1"/>
  <c r="L11" i="1"/>
  <c r="M11" i="1"/>
  <c r="N11" i="1"/>
  <c r="F11" i="1"/>
  <c r="N10" i="1"/>
  <c r="M10" i="1"/>
  <c r="K10" i="1"/>
  <c r="J10" i="1"/>
  <c r="L10" i="1"/>
  <c r="I10" i="1"/>
  <c r="H10" i="1"/>
  <c r="F10" i="1"/>
  <c r="F4" i="1"/>
  <c r="H5" i="1"/>
  <c r="I5" i="1"/>
  <c r="K5" i="1"/>
  <c r="J5" i="1"/>
  <c r="L5" i="1"/>
  <c r="M5" i="1"/>
  <c r="N5" i="1"/>
  <c r="E5" i="20"/>
  <c r="G5" i="20"/>
  <c r="H5" i="20"/>
  <c r="D5" i="20"/>
  <c r="Q4" i="20"/>
  <c r="I5" i="20"/>
  <c r="K5" i="20"/>
  <c r="R4" i="20"/>
  <c r="J5" i="20"/>
  <c r="L5" i="20"/>
  <c r="M5" i="20"/>
  <c r="N5" i="20"/>
  <c r="H6" i="1"/>
  <c r="I6" i="1"/>
  <c r="K6" i="1"/>
  <c r="J6" i="1"/>
  <c r="L6" i="1"/>
  <c r="M6" i="1"/>
  <c r="N6" i="1"/>
  <c r="E6" i="20"/>
  <c r="G6" i="20"/>
  <c r="H6" i="20"/>
  <c r="D6" i="20"/>
  <c r="I6" i="20"/>
  <c r="K6" i="20"/>
  <c r="J6" i="20"/>
  <c r="L6" i="20"/>
  <c r="M6" i="20"/>
  <c r="N6" i="20"/>
  <c r="H7" i="1"/>
  <c r="I7" i="1"/>
  <c r="K7" i="1"/>
  <c r="J7" i="1"/>
  <c r="L7" i="1"/>
  <c r="M7" i="1"/>
  <c r="N7" i="1"/>
  <c r="E7" i="20"/>
  <c r="G7" i="20"/>
  <c r="H7" i="20"/>
  <c r="D7" i="20"/>
  <c r="I7" i="20"/>
  <c r="K7" i="20"/>
  <c r="J7" i="20"/>
  <c r="L7" i="20"/>
  <c r="M7" i="20"/>
  <c r="N7" i="20"/>
  <c r="H8" i="1"/>
  <c r="I8" i="1"/>
  <c r="K8" i="1"/>
  <c r="J8" i="1"/>
  <c r="L8" i="1"/>
  <c r="M8" i="1"/>
  <c r="N8" i="1"/>
  <c r="E8" i="20"/>
  <c r="G8" i="20"/>
  <c r="H8" i="20"/>
  <c r="D8" i="20"/>
  <c r="I8" i="20"/>
  <c r="K8" i="20"/>
  <c r="J8" i="20"/>
  <c r="L8" i="20"/>
  <c r="M8" i="20"/>
  <c r="N8" i="20"/>
  <c r="H9" i="1"/>
  <c r="I9" i="1"/>
  <c r="K9" i="1"/>
  <c r="J9" i="1"/>
  <c r="L9" i="1"/>
  <c r="M9" i="1"/>
  <c r="N9" i="1"/>
  <c r="E9" i="20"/>
  <c r="G9" i="20"/>
  <c r="H9" i="20"/>
  <c r="D9" i="20"/>
  <c r="Q5" i="20"/>
  <c r="I9" i="20"/>
  <c r="K9" i="20"/>
  <c r="R5" i="20"/>
  <c r="J9" i="20"/>
  <c r="L9" i="20"/>
  <c r="M9" i="20"/>
  <c r="N9" i="20"/>
  <c r="H13" i="1"/>
  <c r="I13" i="1"/>
  <c r="K13" i="1"/>
  <c r="J13" i="1"/>
  <c r="L13" i="1"/>
  <c r="M13" i="1"/>
  <c r="N13" i="1"/>
  <c r="E13" i="20"/>
  <c r="G13" i="20"/>
  <c r="H13" i="20"/>
  <c r="D13" i="20"/>
  <c r="I13" i="20"/>
  <c r="K13" i="20"/>
  <c r="J13" i="20"/>
  <c r="L13" i="20"/>
  <c r="M13" i="20"/>
  <c r="N13" i="20"/>
  <c r="I14" i="1"/>
  <c r="J14" i="1"/>
  <c r="E14" i="20"/>
  <c r="D14" i="20"/>
  <c r="I14" i="20"/>
  <c r="J14" i="20"/>
  <c r="H15" i="1"/>
  <c r="I15" i="1"/>
  <c r="K15" i="1"/>
  <c r="J15" i="1"/>
  <c r="L15" i="1"/>
  <c r="M15" i="1"/>
  <c r="N15" i="1"/>
  <c r="E15" i="20"/>
  <c r="G15" i="20"/>
  <c r="H15" i="20"/>
  <c r="D15" i="20"/>
  <c r="I15" i="20"/>
  <c r="K15" i="20"/>
  <c r="J15" i="20"/>
  <c r="L15" i="20"/>
  <c r="M15" i="20"/>
  <c r="N15" i="20"/>
  <c r="G16" i="20"/>
  <c r="E16" i="20"/>
  <c r="H16" i="20"/>
  <c r="D16" i="20"/>
  <c r="I16" i="20"/>
  <c r="K16" i="20"/>
  <c r="J16" i="20"/>
  <c r="L16" i="20"/>
  <c r="M16" i="20"/>
  <c r="N16" i="20"/>
  <c r="I16" i="1"/>
  <c r="K16" i="1"/>
  <c r="J16" i="1"/>
  <c r="L16" i="1"/>
  <c r="M16" i="1"/>
  <c r="N16" i="1"/>
  <c r="H4" i="1"/>
  <c r="I4" i="1"/>
  <c r="K4" i="1"/>
  <c r="J4" i="1"/>
  <c r="L4" i="1"/>
  <c r="M4" i="1"/>
  <c r="N4" i="1"/>
  <c r="E4" i="20"/>
  <c r="G4" i="20"/>
  <c r="H4" i="20"/>
  <c r="D4" i="20"/>
  <c r="I4" i="20"/>
  <c r="K4" i="20"/>
  <c r="J4" i="20"/>
  <c r="L4" i="20"/>
  <c r="M4" i="20"/>
  <c r="N4" i="20"/>
  <c r="C5" i="21"/>
  <c r="C6" i="21"/>
  <c r="C7" i="21"/>
  <c r="C8" i="21"/>
  <c r="C9" i="21"/>
  <c r="C13" i="21"/>
  <c r="C14" i="21"/>
  <c r="C15" i="21"/>
  <c r="C16" i="21"/>
  <c r="C4" i="21"/>
  <c r="L29" i="1"/>
  <c r="M29" i="1"/>
  <c r="N29" i="1"/>
  <c r="O29" i="1"/>
  <c r="K29" i="1"/>
  <c r="P29" i="1"/>
  <c r="L28" i="1"/>
  <c r="M28" i="1"/>
  <c r="N28" i="1"/>
  <c r="O28" i="1"/>
  <c r="K28" i="1"/>
  <c r="P28" i="1"/>
  <c r="L27" i="1"/>
  <c r="M27" i="1"/>
  <c r="N27" i="1"/>
  <c r="O27" i="1"/>
  <c r="K27" i="1"/>
  <c r="P27" i="1"/>
  <c r="B5" i="21"/>
  <c r="B6" i="21"/>
  <c r="B7" i="21"/>
  <c r="B8" i="21"/>
  <c r="B9" i="21"/>
  <c r="B13" i="21"/>
  <c r="B14" i="21"/>
  <c r="B15" i="21"/>
  <c r="B16" i="21"/>
  <c r="B4" i="21"/>
  <c r="A15" i="21"/>
  <c r="A16" i="21"/>
  <c r="C17" i="21"/>
  <c r="C19" i="21"/>
  <c r="C21" i="21"/>
  <c r="C23" i="21"/>
  <c r="C25" i="21"/>
  <c r="C27" i="21"/>
  <c r="C60" i="1"/>
  <c r="C58" i="1"/>
  <c r="E60" i="1"/>
  <c r="E58" i="1"/>
  <c r="G61" i="20"/>
  <c r="E61" i="20"/>
  <c r="G61" i="15"/>
  <c r="E61" i="15"/>
  <c r="G61" i="14"/>
  <c r="E61" i="14"/>
  <c r="G61" i="13"/>
  <c r="E61" i="13"/>
  <c r="K60" i="1"/>
  <c r="K58" i="1"/>
  <c r="J60" i="1"/>
  <c r="J58" i="1"/>
  <c r="F16" i="20"/>
  <c r="F15" i="20"/>
  <c r="F14" i="20"/>
  <c r="F13" i="20"/>
  <c r="F16" i="15"/>
  <c r="F15" i="15"/>
  <c r="F14" i="15"/>
  <c r="F13" i="15"/>
  <c r="F16" i="14"/>
  <c r="F15" i="14"/>
  <c r="F14" i="14"/>
  <c r="F13" i="14"/>
  <c r="F13" i="13"/>
  <c r="F14" i="13"/>
  <c r="F15" i="13"/>
  <c r="F16" i="13"/>
  <c r="F5" i="1"/>
  <c r="F5" i="20"/>
  <c r="F6" i="1"/>
  <c r="F6" i="20"/>
  <c r="F7" i="1"/>
  <c r="F7" i="20"/>
  <c r="F8" i="1"/>
  <c r="F8" i="14"/>
  <c r="F9" i="1"/>
  <c r="F9" i="20"/>
  <c r="F4" i="15"/>
  <c r="F60" i="1"/>
  <c r="G60" i="1"/>
  <c r="F58" i="1"/>
  <c r="G15" i="1"/>
  <c r="G16" i="1"/>
  <c r="C52" i="1"/>
  <c r="C53" i="1"/>
  <c r="C54" i="1"/>
  <c r="C55" i="1"/>
  <c r="C56" i="1"/>
  <c r="C57" i="1"/>
  <c r="E53" i="1"/>
  <c r="F53" i="1"/>
  <c r="G53" i="1"/>
  <c r="H53" i="1"/>
  <c r="J53" i="1"/>
  <c r="K53" i="1"/>
  <c r="E54" i="1"/>
  <c r="F54" i="1"/>
  <c r="G54" i="1"/>
  <c r="H54" i="1"/>
  <c r="J54" i="1"/>
  <c r="K54" i="1"/>
  <c r="E55" i="1"/>
  <c r="F55" i="1"/>
  <c r="H55" i="1"/>
  <c r="J55" i="1"/>
  <c r="K55" i="1"/>
  <c r="E56" i="1"/>
  <c r="F56" i="1"/>
  <c r="H56" i="1"/>
  <c r="J56" i="1"/>
  <c r="K56" i="1"/>
  <c r="E57" i="1"/>
  <c r="F57" i="1"/>
  <c r="G57" i="1"/>
  <c r="H57" i="1"/>
  <c r="J57" i="1"/>
  <c r="K57" i="1"/>
  <c r="O32" i="1"/>
  <c r="O31" i="1"/>
  <c r="O30" i="1"/>
  <c r="C16" i="14"/>
  <c r="C15" i="14"/>
  <c r="M30" i="1"/>
  <c r="N30" i="1"/>
  <c r="M31" i="1"/>
  <c r="N31" i="1"/>
  <c r="M32" i="1"/>
  <c r="N32" i="1"/>
  <c r="Q7" i="13"/>
  <c r="Q7" i="14"/>
  <c r="Q7" i="15"/>
  <c r="Q7" i="20"/>
  <c r="Q6" i="13"/>
  <c r="Q6" i="14"/>
  <c r="Q6" i="15"/>
  <c r="Q6" i="20"/>
  <c r="D33" i="20"/>
  <c r="C16" i="20"/>
  <c r="C15" i="20"/>
  <c r="C14" i="20"/>
  <c r="C13" i="20"/>
  <c r="C9" i="20"/>
  <c r="C8" i="20"/>
  <c r="C7" i="20"/>
  <c r="C6" i="20"/>
  <c r="C5" i="20"/>
  <c r="C4" i="20"/>
  <c r="C16" i="15"/>
  <c r="C15" i="15"/>
  <c r="L32" i="1"/>
  <c r="L31" i="1"/>
  <c r="L30" i="1"/>
  <c r="C14" i="15"/>
  <c r="C14" i="14"/>
  <c r="C16" i="13"/>
  <c r="C15" i="13"/>
  <c r="C14" i="13"/>
  <c r="F52" i="13"/>
  <c r="F56" i="13"/>
  <c r="E54" i="13"/>
  <c r="G62" i="1"/>
  <c r="E62" i="1"/>
  <c r="I91" i="1"/>
  <c r="I87" i="1"/>
  <c r="I83" i="1"/>
  <c r="I124" i="1"/>
  <c r="I79" i="1"/>
  <c r="I75" i="1"/>
  <c r="I71" i="1"/>
  <c r="I67" i="1"/>
  <c r="I100" i="1"/>
  <c r="I96" i="1"/>
  <c r="Q9" i="13"/>
  <c r="Q8" i="13"/>
  <c r="Q8" i="14"/>
  <c r="R9" i="13"/>
  <c r="R9" i="14"/>
  <c r="R9" i="15"/>
  <c r="R9" i="20"/>
  <c r="R8" i="13"/>
  <c r="R8" i="14"/>
  <c r="R8" i="15"/>
  <c r="R8" i="20"/>
  <c r="R7" i="13"/>
  <c r="R7" i="14"/>
  <c r="R7" i="15"/>
  <c r="R7" i="20"/>
  <c r="R6" i="13"/>
  <c r="R6" i="14"/>
  <c r="R6" i="15"/>
  <c r="R6" i="20"/>
  <c r="D33" i="15"/>
  <c r="C13" i="15"/>
  <c r="C9" i="15"/>
  <c r="C8" i="15"/>
  <c r="C7" i="15"/>
  <c r="C6" i="15"/>
  <c r="C5" i="15"/>
  <c r="C13" i="14"/>
  <c r="C9" i="14"/>
  <c r="C8" i="14"/>
  <c r="C7" i="14"/>
  <c r="C6" i="14"/>
  <c r="C5" i="14"/>
  <c r="C13" i="13"/>
  <c r="C9" i="13"/>
  <c r="C8" i="13"/>
  <c r="C7" i="13"/>
  <c r="C6" i="13"/>
  <c r="C5" i="13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I11" i="12"/>
  <c r="K11" i="12"/>
  <c r="H11" i="12"/>
  <c r="J11" i="12"/>
  <c r="G11" i="12"/>
  <c r="I10" i="12"/>
  <c r="H10" i="12"/>
  <c r="J10" i="12"/>
  <c r="G10" i="12"/>
  <c r="I9" i="12"/>
  <c r="K9" i="12"/>
  <c r="L9" i="12"/>
  <c r="M9" i="12"/>
  <c r="H9" i="12"/>
  <c r="J9" i="12"/>
  <c r="G9" i="12"/>
  <c r="I8" i="12"/>
  <c r="H8" i="12"/>
  <c r="J8" i="12"/>
  <c r="G8" i="12"/>
  <c r="I7" i="12"/>
  <c r="H7" i="12"/>
  <c r="J7" i="12"/>
  <c r="G7" i="12"/>
  <c r="I6" i="12"/>
  <c r="K6" i="12"/>
  <c r="L6" i="12"/>
  <c r="M6" i="12"/>
  <c r="H6" i="12"/>
  <c r="J6" i="12"/>
  <c r="G6" i="12"/>
  <c r="I5" i="12"/>
  <c r="K5" i="12"/>
  <c r="H5" i="12"/>
  <c r="G5" i="12"/>
  <c r="I4" i="12"/>
  <c r="H4" i="12"/>
  <c r="J4" i="12"/>
  <c r="J12" i="12"/>
  <c r="H20" i="12"/>
  <c r="I20" i="12"/>
  <c r="J20" i="12"/>
  <c r="K20" i="12"/>
  <c r="E4" i="12"/>
  <c r="G4" i="12"/>
  <c r="I65" i="1"/>
  <c r="I66" i="1"/>
  <c r="I68" i="1"/>
  <c r="I69" i="1"/>
  <c r="I70" i="1"/>
  <c r="I72" i="1"/>
  <c r="I73" i="1"/>
  <c r="I74" i="1"/>
  <c r="I76" i="1"/>
  <c r="I77" i="1"/>
  <c r="I78" i="1"/>
  <c r="I80" i="1"/>
  <c r="I81" i="1"/>
  <c r="I82" i="1"/>
  <c r="I84" i="1"/>
  <c r="I85" i="1"/>
  <c r="I86" i="1"/>
  <c r="I88" i="1"/>
  <c r="I89" i="1"/>
  <c r="I90" i="1"/>
  <c r="O47" i="1"/>
  <c r="K32" i="1"/>
  <c r="K31" i="1"/>
  <c r="K30" i="1"/>
  <c r="I94" i="1"/>
  <c r="I98" i="1"/>
  <c r="I106" i="1"/>
  <c r="I110" i="1"/>
  <c r="I118" i="1"/>
  <c r="I122" i="1"/>
  <c r="I126" i="1"/>
  <c r="I130" i="1"/>
  <c r="I139" i="1"/>
  <c r="I97" i="1"/>
  <c r="I95" i="1"/>
  <c r="I99" i="1"/>
  <c r="I103" i="1"/>
  <c r="I107" i="1"/>
  <c r="I111" i="1"/>
  <c r="I115" i="1"/>
  <c r="I119" i="1"/>
  <c r="I123" i="1"/>
  <c r="I127" i="1"/>
  <c r="I131" i="1"/>
  <c r="I109" i="1"/>
  <c r="I129" i="1"/>
  <c r="I133" i="1"/>
  <c r="I117" i="1"/>
  <c r="I147" i="1"/>
  <c r="I105" i="1"/>
  <c r="I162" i="1"/>
  <c r="I102" i="1"/>
  <c r="I114" i="1"/>
  <c r="I104" i="1"/>
  <c r="I108" i="1"/>
  <c r="I112" i="1"/>
  <c r="I116" i="1"/>
  <c r="I120" i="1"/>
  <c r="I128" i="1"/>
  <c r="I132" i="1"/>
  <c r="I93" i="1"/>
  <c r="I174" i="1"/>
  <c r="I172" i="1"/>
  <c r="I171" i="1"/>
  <c r="I146" i="1"/>
  <c r="I144" i="1"/>
  <c r="I156" i="1"/>
  <c r="I137" i="1"/>
  <c r="I142" i="1"/>
  <c r="I152" i="1"/>
  <c r="I181" i="1"/>
  <c r="I148" i="1"/>
  <c r="I141" i="1"/>
  <c r="I145" i="1"/>
  <c r="I149" i="1"/>
  <c r="I153" i="1"/>
  <c r="I161" i="1"/>
  <c r="I136" i="1"/>
  <c r="I140" i="1"/>
  <c r="I179" i="1"/>
  <c r="I175" i="1"/>
  <c r="I173" i="1"/>
  <c r="I165" i="1"/>
  <c r="I213" i="1"/>
  <c r="I189" i="1"/>
  <c r="I169" i="1"/>
  <c r="I221" i="1"/>
  <c r="I143" i="1"/>
  <c r="I101" i="1"/>
  <c r="I155" i="1"/>
  <c r="I113" i="1"/>
  <c r="I125" i="1"/>
  <c r="I194" i="1"/>
  <c r="I157" i="1"/>
  <c r="I217" i="1"/>
  <c r="I121" i="1"/>
  <c r="I134" i="1"/>
  <c r="I92" i="1"/>
  <c r="I208" i="1"/>
  <c r="I166" i="1"/>
  <c r="I196" i="1"/>
  <c r="I154" i="1"/>
  <c r="I180" i="1"/>
  <c r="I138" i="1"/>
  <c r="I160" i="1"/>
  <c r="I212" i="1"/>
  <c r="I170" i="1"/>
  <c r="I158" i="1"/>
  <c r="I192" i="1"/>
  <c r="I150" i="1"/>
  <c r="I164" i="1"/>
  <c r="I211" i="1"/>
  <c r="I187" i="1"/>
  <c r="I184" i="1"/>
  <c r="I186" i="1"/>
  <c r="I263" i="1"/>
  <c r="I223" i="1"/>
  <c r="I204" i="1"/>
  <c r="I215" i="1"/>
  <c r="I199" i="1"/>
  <c r="I191" i="1"/>
  <c r="I183" i="1"/>
  <c r="I168" i="1"/>
  <c r="I198" i="1"/>
  <c r="I259" i="1"/>
  <c r="I188" i="1"/>
  <c r="I195" i="1"/>
  <c r="I176" i="1"/>
  <c r="I246" i="1"/>
  <c r="I203" i="1"/>
  <c r="I207" i="1"/>
  <c r="I231" i="1"/>
  <c r="I255" i="1"/>
  <c r="I159" i="1"/>
  <c r="I167" i="1"/>
  <c r="I151" i="1"/>
  <c r="I163" i="1"/>
  <c r="I216" i="1"/>
  <c r="I206" i="1"/>
  <c r="I234" i="1"/>
  <c r="I272" i="1"/>
  <c r="I200" i="1"/>
  <c r="I270" i="1"/>
  <c r="I202" i="1"/>
  <c r="I218" i="1"/>
  <c r="I135" i="1"/>
  <c r="I222" i="1"/>
  <c r="I238" i="1"/>
  <c r="I254" i="1"/>
  <c r="I268" i="1"/>
  <c r="I214" i="1"/>
  <c r="I236" i="1"/>
  <c r="I252" i="1"/>
  <c r="I250" i="1"/>
  <c r="I233" i="1"/>
  <c r="I273" i="1"/>
  <c r="I178" i="1"/>
  <c r="I228" i="1"/>
  <c r="I182" i="1"/>
  <c r="I253" i="1"/>
  <c r="I190" i="1"/>
  <c r="I210" i="1"/>
  <c r="I225" i="1"/>
  <c r="I241" i="1"/>
  <c r="I257" i="1"/>
  <c r="I265" i="1"/>
  <c r="I245" i="1"/>
  <c r="I226" i="1"/>
  <c r="I240" i="1"/>
  <c r="I229" i="1"/>
  <c r="I249" i="1"/>
  <c r="I237" i="1"/>
  <c r="I230" i="1"/>
  <c r="I185" i="1"/>
  <c r="I201" i="1"/>
  <c r="I243" i="1"/>
  <c r="I197" i="1"/>
  <c r="I209" i="1"/>
  <c r="I251" i="1"/>
  <c r="I193" i="1"/>
  <c r="I205" i="1"/>
  <c r="I247" i="1"/>
  <c r="I264" i="1"/>
  <c r="I276" i="1"/>
  <c r="I256" i="1"/>
  <c r="I244" i="1"/>
  <c r="I177" i="1"/>
  <c r="I260" i="1"/>
  <c r="I242" i="1"/>
  <c r="I258" i="1"/>
  <c r="I248" i="1"/>
  <c r="I267" i="1"/>
  <c r="I232" i="1"/>
  <c r="I274" i="1"/>
  <c r="I224" i="1"/>
  <c r="I266" i="1"/>
  <c r="I220" i="1"/>
  <c r="I262" i="1"/>
  <c r="I271" i="1"/>
  <c r="I275" i="1"/>
  <c r="I227" i="1"/>
  <c r="I269" i="1"/>
  <c r="I235" i="1"/>
  <c r="I277" i="1"/>
  <c r="I239" i="1"/>
  <c r="I219" i="1"/>
  <c r="I261" i="1"/>
  <c r="F52" i="1"/>
  <c r="E52" i="1"/>
  <c r="K52" i="1"/>
  <c r="H52" i="1"/>
  <c r="C4" i="14"/>
  <c r="C4" i="13"/>
  <c r="C4" i="15"/>
  <c r="J52" i="1"/>
  <c r="F51" i="13"/>
  <c r="G52" i="1"/>
  <c r="G58" i="1"/>
  <c r="H58" i="1"/>
  <c r="F8" i="13"/>
  <c r="F5" i="13"/>
  <c r="H56" i="13"/>
  <c r="F7" i="13"/>
  <c r="F7" i="15"/>
  <c r="F7" i="14"/>
  <c r="F6" i="13"/>
  <c r="F5" i="14"/>
  <c r="F5" i="15"/>
  <c r="F9" i="15"/>
  <c r="F6" i="14"/>
  <c r="J52" i="14"/>
  <c r="K51" i="13"/>
  <c r="E51" i="13"/>
  <c r="F8" i="20"/>
  <c r="J5" i="12"/>
  <c r="L5" i="12"/>
  <c r="M5" i="12"/>
  <c r="F4" i="20"/>
  <c r="F54" i="13"/>
  <c r="H54" i="13"/>
  <c r="K54" i="13"/>
  <c r="E59" i="13"/>
  <c r="M11" i="12"/>
  <c r="L11" i="12"/>
  <c r="K7" i="12"/>
  <c r="F4" i="13"/>
  <c r="H12" i="12"/>
  <c r="F6" i="15"/>
  <c r="H16" i="1"/>
  <c r="F9" i="14"/>
  <c r="F9" i="13"/>
  <c r="J62" i="1"/>
  <c r="I58" i="1"/>
  <c r="M58" i="1"/>
  <c r="G56" i="1"/>
  <c r="I56" i="1"/>
  <c r="K57" i="13"/>
  <c r="M56" i="1"/>
  <c r="G55" i="1"/>
  <c r="I55" i="1"/>
  <c r="M55" i="1"/>
  <c r="I52" i="1"/>
  <c r="M52" i="1"/>
  <c r="K52" i="13"/>
  <c r="I57" i="1"/>
  <c r="I53" i="1"/>
  <c r="H60" i="1"/>
  <c r="I60" i="1"/>
  <c r="I54" i="1"/>
  <c r="M54" i="1"/>
  <c r="F4" i="14"/>
  <c r="L58" i="1"/>
  <c r="M57" i="1"/>
  <c r="M53" i="1"/>
  <c r="F56" i="14"/>
  <c r="G51" i="13"/>
  <c r="C51" i="13"/>
  <c r="P31" i="1"/>
  <c r="F52" i="14"/>
  <c r="E52" i="14"/>
  <c r="J52" i="13"/>
  <c r="P32" i="1"/>
  <c r="F8" i="15"/>
  <c r="H52" i="13"/>
  <c r="E52" i="13"/>
  <c r="G52" i="13"/>
  <c r="H52" i="14"/>
  <c r="C52" i="13"/>
  <c r="C52" i="14"/>
  <c r="K52" i="14"/>
  <c r="H57" i="13"/>
  <c r="F57" i="13"/>
  <c r="C57" i="13"/>
  <c r="E57" i="13"/>
  <c r="G57" i="13"/>
  <c r="J57" i="13"/>
  <c r="L20" i="12"/>
  <c r="M20" i="12"/>
  <c r="K55" i="13"/>
  <c r="H55" i="13"/>
  <c r="J55" i="13"/>
  <c r="F55" i="13"/>
  <c r="E55" i="13"/>
  <c r="C55" i="13"/>
  <c r="K56" i="14"/>
  <c r="J53" i="13"/>
  <c r="K53" i="13"/>
  <c r="H53" i="13"/>
  <c r="E53" i="13"/>
  <c r="C53" i="13"/>
  <c r="F53" i="13"/>
  <c r="I17" i="1"/>
  <c r="L7" i="12"/>
  <c r="M7" i="12"/>
  <c r="C59" i="13"/>
  <c r="K59" i="13"/>
  <c r="F59" i="13"/>
  <c r="J59" i="13"/>
  <c r="G59" i="13"/>
  <c r="H59" i="13"/>
  <c r="H54" i="14"/>
  <c r="J51" i="13"/>
  <c r="H51" i="13"/>
  <c r="I51" i="13"/>
  <c r="M51" i="13"/>
  <c r="L52" i="1"/>
  <c r="G12" i="12"/>
  <c r="H18" i="12"/>
  <c r="K4" i="12"/>
  <c r="L10" i="12"/>
  <c r="M10" i="12"/>
  <c r="K8" i="12"/>
  <c r="L8" i="12"/>
  <c r="M8" i="12"/>
  <c r="J54" i="13"/>
  <c r="C54" i="13"/>
  <c r="G54" i="13"/>
  <c r="I54" i="13"/>
  <c r="M54" i="13"/>
  <c r="L54" i="1"/>
  <c r="L53" i="1"/>
  <c r="P30" i="1"/>
  <c r="K10" i="12"/>
  <c r="E56" i="13"/>
  <c r="G56" i="13"/>
  <c r="I56" i="13"/>
  <c r="C56" i="13"/>
  <c r="J56" i="13"/>
  <c r="K56" i="13"/>
  <c r="L57" i="1"/>
  <c r="H51" i="14"/>
  <c r="C51" i="14"/>
  <c r="H17" i="13"/>
  <c r="I17" i="13"/>
  <c r="H56" i="14"/>
  <c r="E56" i="14"/>
  <c r="G56" i="14"/>
  <c r="F54" i="14"/>
  <c r="E51" i="14"/>
  <c r="E54" i="14"/>
  <c r="J54" i="14"/>
  <c r="F51" i="14"/>
  <c r="G51" i="14"/>
  <c r="N53" i="1"/>
  <c r="O53" i="1"/>
  <c r="N52" i="1"/>
  <c r="O52" i="1"/>
  <c r="K51" i="14"/>
  <c r="E51" i="15"/>
  <c r="J51" i="14"/>
  <c r="G54" i="14"/>
  <c r="C54" i="14"/>
  <c r="K54" i="14"/>
  <c r="L56" i="1"/>
  <c r="N56" i="1"/>
  <c r="O56" i="1"/>
  <c r="N57" i="1"/>
  <c r="O57" i="1"/>
  <c r="N58" i="1"/>
  <c r="O58" i="1"/>
  <c r="J61" i="13"/>
  <c r="I62" i="1"/>
  <c r="C6" i="17"/>
  <c r="I17" i="15"/>
  <c r="I17" i="20"/>
  <c r="L56" i="13"/>
  <c r="G53" i="13"/>
  <c r="L53" i="13"/>
  <c r="G55" i="13"/>
  <c r="L55" i="13"/>
  <c r="J56" i="14"/>
  <c r="G52" i="14"/>
  <c r="I52" i="14"/>
  <c r="M52" i="14"/>
  <c r="L55" i="1"/>
  <c r="N55" i="1"/>
  <c r="O55" i="1"/>
  <c r="C56" i="14"/>
  <c r="N54" i="1"/>
  <c r="O54" i="1"/>
  <c r="M60" i="1"/>
  <c r="L60" i="1"/>
  <c r="I59" i="13"/>
  <c r="M59" i="13"/>
  <c r="I57" i="13"/>
  <c r="M57" i="13"/>
  <c r="I54" i="14"/>
  <c r="M54" i="14"/>
  <c r="I56" i="14"/>
  <c r="I52" i="13"/>
  <c r="M52" i="13"/>
  <c r="M56" i="13"/>
  <c r="I53" i="13"/>
  <c r="M53" i="13"/>
  <c r="M56" i="14"/>
  <c r="I55" i="13"/>
  <c r="M55" i="13"/>
  <c r="I51" i="14"/>
  <c r="M51" i="14"/>
  <c r="L52" i="13"/>
  <c r="H52" i="15"/>
  <c r="F52" i="15"/>
  <c r="K52" i="15"/>
  <c r="J52" i="15"/>
  <c r="E52" i="15"/>
  <c r="J52" i="20"/>
  <c r="L57" i="13"/>
  <c r="C52" i="15"/>
  <c r="L59" i="13"/>
  <c r="L51" i="13"/>
  <c r="N51" i="13"/>
  <c r="O51" i="13"/>
  <c r="L54" i="13"/>
  <c r="N54" i="13"/>
  <c r="O54" i="13"/>
  <c r="E57" i="14"/>
  <c r="J57" i="14"/>
  <c r="F57" i="14"/>
  <c r="H57" i="14"/>
  <c r="C57" i="14"/>
  <c r="K57" i="14"/>
  <c r="H17" i="1"/>
  <c r="C53" i="14"/>
  <c r="J53" i="14"/>
  <c r="E53" i="14"/>
  <c r="G53" i="14"/>
  <c r="F53" i="14"/>
  <c r="H53" i="14"/>
  <c r="K53" i="14"/>
  <c r="H55" i="14"/>
  <c r="J55" i="14"/>
  <c r="K55" i="14"/>
  <c r="E55" i="14"/>
  <c r="C55" i="14"/>
  <c r="F55" i="14"/>
  <c r="L4" i="12"/>
  <c r="K12" i="12"/>
  <c r="H19" i="12"/>
  <c r="I18" i="12"/>
  <c r="J54" i="15"/>
  <c r="C54" i="15"/>
  <c r="E54" i="15"/>
  <c r="G54" i="15"/>
  <c r="H54" i="15"/>
  <c r="F54" i="15"/>
  <c r="K54" i="15"/>
  <c r="K17" i="1"/>
  <c r="I17" i="14"/>
  <c r="F59" i="14"/>
  <c r="H59" i="14"/>
  <c r="K59" i="14"/>
  <c r="J59" i="14"/>
  <c r="E59" i="14"/>
  <c r="C59" i="14"/>
  <c r="F56" i="15"/>
  <c r="H56" i="15"/>
  <c r="C56" i="15"/>
  <c r="J56" i="15"/>
  <c r="L51" i="14"/>
  <c r="K17" i="13"/>
  <c r="L54" i="14"/>
  <c r="K56" i="15"/>
  <c r="L56" i="14"/>
  <c r="N59" i="13"/>
  <c r="O59" i="13"/>
  <c r="C52" i="20"/>
  <c r="N56" i="14"/>
  <c r="O56" i="14"/>
  <c r="L62" i="1"/>
  <c r="C8" i="17"/>
  <c r="N53" i="13"/>
  <c r="O53" i="13"/>
  <c r="H51" i="20"/>
  <c r="K51" i="15"/>
  <c r="H51" i="15"/>
  <c r="F51" i="15"/>
  <c r="C51" i="15"/>
  <c r="J51" i="15"/>
  <c r="N52" i="13"/>
  <c r="O52" i="13"/>
  <c r="N56" i="13"/>
  <c r="O56" i="13"/>
  <c r="E56" i="15"/>
  <c r="I61" i="13"/>
  <c r="D6" i="17"/>
  <c r="J61" i="14"/>
  <c r="M61" i="13"/>
  <c r="D7" i="17"/>
  <c r="M62" i="1"/>
  <c r="C7" i="17"/>
  <c r="L61" i="13"/>
  <c r="D8" i="17"/>
  <c r="N55" i="13"/>
  <c r="O55" i="13"/>
  <c r="G56" i="15"/>
  <c r="I56" i="15"/>
  <c r="M56" i="15"/>
  <c r="G57" i="14"/>
  <c r="G51" i="15"/>
  <c r="L52" i="14"/>
  <c r="N52" i="14"/>
  <c r="O52" i="14"/>
  <c r="N51" i="14"/>
  <c r="G55" i="14"/>
  <c r="I55" i="14"/>
  <c r="G52" i="15"/>
  <c r="I52" i="15"/>
  <c r="M52" i="15"/>
  <c r="N60" i="1"/>
  <c r="O60" i="1"/>
  <c r="G59" i="14"/>
  <c r="I59" i="14"/>
  <c r="M59" i="14"/>
  <c r="N57" i="13"/>
  <c r="O57" i="13"/>
  <c r="I57" i="14"/>
  <c r="M57" i="14"/>
  <c r="I54" i="15"/>
  <c r="M54" i="15"/>
  <c r="I53" i="14"/>
  <c r="M53" i="14"/>
  <c r="I51" i="15"/>
  <c r="M51" i="15"/>
  <c r="M55" i="14"/>
  <c r="N54" i="14"/>
  <c r="O54" i="14"/>
  <c r="K52" i="20"/>
  <c r="F52" i="20"/>
  <c r="H52" i="20"/>
  <c r="E52" i="20"/>
  <c r="G52" i="20"/>
  <c r="L57" i="14"/>
  <c r="H57" i="15"/>
  <c r="E57" i="15"/>
  <c r="K57" i="15"/>
  <c r="C57" i="15"/>
  <c r="J57" i="15"/>
  <c r="F57" i="15"/>
  <c r="L17" i="13"/>
  <c r="K24" i="1"/>
  <c r="J18" i="12"/>
  <c r="K17" i="14"/>
  <c r="J53" i="15"/>
  <c r="C53" i="15"/>
  <c r="E53" i="15"/>
  <c r="F53" i="15"/>
  <c r="K53" i="15"/>
  <c r="H53" i="15"/>
  <c r="L53" i="14"/>
  <c r="H59" i="15"/>
  <c r="E59" i="15"/>
  <c r="G59" i="15"/>
  <c r="I59" i="15"/>
  <c r="M59" i="15"/>
  <c r="J59" i="15"/>
  <c r="F59" i="15"/>
  <c r="C59" i="15"/>
  <c r="K59" i="15"/>
  <c r="L59" i="14"/>
  <c r="L17" i="1"/>
  <c r="M17" i="1"/>
  <c r="L54" i="15"/>
  <c r="E55" i="15"/>
  <c r="F55" i="15"/>
  <c r="J55" i="15"/>
  <c r="K55" i="15"/>
  <c r="C55" i="15"/>
  <c r="H55" i="15"/>
  <c r="L55" i="14"/>
  <c r="H17" i="14"/>
  <c r="K22" i="1"/>
  <c r="K54" i="20"/>
  <c r="C54" i="20"/>
  <c r="H54" i="20"/>
  <c r="J54" i="20"/>
  <c r="E54" i="20"/>
  <c r="G54" i="20"/>
  <c r="I54" i="20"/>
  <c r="M54" i="20"/>
  <c r="F54" i="20"/>
  <c r="I19" i="12"/>
  <c r="J19" i="12"/>
  <c r="K19" i="12"/>
  <c r="L19" i="12"/>
  <c r="J56" i="20"/>
  <c r="C56" i="20"/>
  <c r="H56" i="20"/>
  <c r="K56" i="20"/>
  <c r="F56" i="20"/>
  <c r="E56" i="20"/>
  <c r="G56" i="20"/>
  <c r="H21" i="12"/>
  <c r="M4" i="12"/>
  <c r="M12" i="12"/>
  <c r="B16" i="12"/>
  <c r="B24" i="12"/>
  <c r="L12" i="12"/>
  <c r="C51" i="20"/>
  <c r="J51" i="20"/>
  <c r="N55" i="14"/>
  <c r="O55" i="14"/>
  <c r="F51" i="20"/>
  <c r="E51" i="20"/>
  <c r="G51" i="20"/>
  <c r="L51" i="15"/>
  <c r="N51" i="15"/>
  <c r="O51" i="15"/>
  <c r="L56" i="15"/>
  <c r="N56" i="15"/>
  <c r="O56" i="15"/>
  <c r="L52" i="15"/>
  <c r="N52" i="15"/>
  <c r="O52" i="15"/>
  <c r="K51" i="20"/>
  <c r="J61" i="15"/>
  <c r="L61" i="14"/>
  <c r="E8" i="17"/>
  <c r="N62" i="1"/>
  <c r="O62" i="1"/>
  <c r="H17" i="15"/>
  <c r="O61" i="13"/>
  <c r="N61" i="13"/>
  <c r="M61" i="14"/>
  <c r="E7" i="17"/>
  <c r="I61" i="14"/>
  <c r="E6" i="17"/>
  <c r="K17" i="15"/>
  <c r="O51" i="14"/>
  <c r="N59" i="14"/>
  <c r="O59" i="14"/>
  <c r="G55" i="15"/>
  <c r="I55" i="15"/>
  <c r="M55" i="15"/>
  <c r="G53" i="15"/>
  <c r="L53" i="15"/>
  <c r="G57" i="15"/>
  <c r="I57" i="15"/>
  <c r="M57" i="15"/>
  <c r="N54" i="15"/>
  <c r="O54" i="15"/>
  <c r="N57" i="14"/>
  <c r="O57" i="14"/>
  <c r="I56" i="20"/>
  <c r="M56" i="20"/>
  <c r="N53" i="14"/>
  <c r="O53" i="14"/>
  <c r="I53" i="15"/>
  <c r="M53" i="15"/>
  <c r="I52" i="20"/>
  <c r="M52" i="20"/>
  <c r="I51" i="20"/>
  <c r="M51" i="20"/>
  <c r="L52" i="20"/>
  <c r="L59" i="15"/>
  <c r="N59" i="15"/>
  <c r="O59" i="15"/>
  <c r="L56" i="20"/>
  <c r="L51" i="20"/>
  <c r="K33" i="1"/>
  <c r="H57" i="20"/>
  <c r="E57" i="20"/>
  <c r="F57" i="20"/>
  <c r="G57" i="20"/>
  <c r="I57" i="20"/>
  <c r="M57" i="20"/>
  <c r="K57" i="20"/>
  <c r="C57" i="20"/>
  <c r="J57" i="20"/>
  <c r="L54" i="20"/>
  <c r="N54" i="20"/>
  <c r="O54" i="20"/>
  <c r="L24" i="1"/>
  <c r="L22" i="1"/>
  <c r="I21" i="12"/>
  <c r="I23" i="12"/>
  <c r="L23" i="1"/>
  <c r="L17" i="14"/>
  <c r="L55" i="15"/>
  <c r="M17" i="13"/>
  <c r="H59" i="20"/>
  <c r="F59" i="20"/>
  <c r="J59" i="20"/>
  <c r="E59" i="20"/>
  <c r="K59" i="20"/>
  <c r="C59" i="20"/>
  <c r="M24" i="1"/>
  <c r="M17" i="14"/>
  <c r="B26" i="12"/>
  <c r="B28" i="12"/>
  <c r="H24" i="12"/>
  <c r="H23" i="12"/>
  <c r="M19" i="12"/>
  <c r="M22" i="1"/>
  <c r="K55" i="20"/>
  <c r="F55" i="20"/>
  <c r="J55" i="20"/>
  <c r="H55" i="20"/>
  <c r="C55" i="20"/>
  <c r="E55" i="20"/>
  <c r="G55" i="20"/>
  <c r="I55" i="20"/>
  <c r="K23" i="1"/>
  <c r="K53" i="20"/>
  <c r="H53" i="20"/>
  <c r="J53" i="20"/>
  <c r="E53" i="20"/>
  <c r="G53" i="20"/>
  <c r="I53" i="20"/>
  <c r="C53" i="20"/>
  <c r="F53" i="20"/>
  <c r="K18" i="12"/>
  <c r="J21" i="12"/>
  <c r="J23" i="12"/>
  <c r="L57" i="15"/>
  <c r="N57" i="15"/>
  <c r="O57" i="15"/>
  <c r="M61" i="15"/>
  <c r="F7" i="17"/>
  <c r="I61" i="15"/>
  <c r="F6" i="17"/>
  <c r="H17" i="20"/>
  <c r="O22" i="1"/>
  <c r="J61" i="20"/>
  <c r="K17" i="20"/>
  <c r="O24" i="1"/>
  <c r="M17" i="15"/>
  <c r="L17" i="15"/>
  <c r="G59" i="20"/>
  <c r="I59" i="20"/>
  <c r="M59" i="20"/>
  <c r="N51" i="20"/>
  <c r="O51" i="20"/>
  <c r="C10" i="17"/>
  <c r="D10" i="17"/>
  <c r="N55" i="15"/>
  <c r="O55" i="15"/>
  <c r="N56" i="20"/>
  <c r="O56" i="20"/>
  <c r="N52" i="20"/>
  <c r="O52" i="20"/>
  <c r="M55" i="20"/>
  <c r="M53" i="20"/>
  <c r="N53" i="15"/>
  <c r="O53" i="15"/>
  <c r="K34" i="1"/>
  <c r="L57" i="20"/>
  <c r="N57" i="20"/>
  <c r="O57" i="20"/>
  <c r="M33" i="1"/>
  <c r="N22" i="1"/>
  <c r="N24" i="1"/>
  <c r="L55" i="20"/>
  <c r="J24" i="12"/>
  <c r="H25" i="12"/>
  <c r="K26" i="1"/>
  <c r="M23" i="1"/>
  <c r="I25" i="12"/>
  <c r="I24" i="12"/>
  <c r="L18" i="12"/>
  <c r="L21" i="12"/>
  <c r="L23" i="12"/>
  <c r="K21" i="12"/>
  <c r="K23" i="12"/>
  <c r="L53" i="20"/>
  <c r="B30" i="12"/>
  <c r="L26" i="1"/>
  <c r="L61" i="15"/>
  <c r="F8" i="17"/>
  <c r="O61" i="14"/>
  <c r="I61" i="20"/>
  <c r="G6" i="17"/>
  <c r="H6" i="17"/>
  <c r="P22" i="1"/>
  <c r="M61" i="20"/>
  <c r="G7" i="17"/>
  <c r="N61" i="15"/>
  <c r="N61" i="14"/>
  <c r="L17" i="20"/>
  <c r="O23" i="1"/>
  <c r="O26" i="1"/>
  <c r="N33" i="1"/>
  <c r="L59" i="20"/>
  <c r="N59" i="20"/>
  <c r="O59" i="20"/>
  <c r="C11" i="17"/>
  <c r="D11" i="17"/>
  <c r="N53" i="20"/>
  <c r="O53" i="20"/>
  <c r="N55" i="20"/>
  <c r="O55" i="20"/>
  <c r="M34" i="1"/>
  <c r="D33" i="1"/>
  <c r="D35" i="1"/>
  <c r="P24" i="1"/>
  <c r="K24" i="12"/>
  <c r="E10" i="17"/>
  <c r="J25" i="12"/>
  <c r="M21" i="12"/>
  <c r="L24" i="12"/>
  <c r="L25" i="12"/>
  <c r="N23" i="1"/>
  <c r="N26" i="1"/>
  <c r="M26" i="1"/>
  <c r="M23" i="12"/>
  <c r="M17" i="20"/>
  <c r="M18" i="12"/>
  <c r="M24" i="12"/>
  <c r="O61" i="15"/>
  <c r="L61" i="20"/>
  <c r="G8" i="17"/>
  <c r="H8" i="17"/>
  <c r="N61" i="20"/>
  <c r="C12" i="17"/>
  <c r="D12" i="17"/>
  <c r="K35" i="1"/>
  <c r="L33" i="1"/>
  <c r="D33" i="13"/>
  <c r="D34" i="14"/>
  <c r="D36" i="14"/>
  <c r="M36" i="1"/>
  <c r="N34" i="1"/>
  <c r="P23" i="1"/>
  <c r="P26" i="1"/>
  <c r="P34" i="1"/>
  <c r="E11" i="17"/>
  <c r="E12" i="17"/>
  <c r="K25" i="12"/>
  <c r="M25" i="12"/>
  <c r="K36" i="1"/>
  <c r="F10" i="17"/>
  <c r="O61" i="20"/>
  <c r="O63" i="1"/>
  <c r="L34" i="1"/>
  <c r="M35" i="1"/>
  <c r="D34" i="15"/>
  <c r="N35" i="1"/>
  <c r="G10" i="17"/>
  <c r="H10" i="17"/>
  <c r="F11" i="17"/>
  <c r="H7" i="17"/>
  <c r="L35" i="1"/>
  <c r="D35" i="13"/>
  <c r="L36" i="1"/>
  <c r="O33" i="1"/>
  <c r="P33" i="1"/>
  <c r="O34" i="1"/>
  <c r="D36" i="15"/>
  <c r="N36" i="1"/>
  <c r="G11" i="17"/>
  <c r="F12" i="17"/>
  <c r="D34" i="20"/>
  <c r="O35" i="1"/>
  <c r="P35" i="1"/>
  <c r="P36" i="1"/>
  <c r="H11" i="17"/>
  <c r="H12" i="17"/>
  <c r="G12" i="17"/>
  <c r="D36" i="20"/>
  <c r="O36" i="1"/>
</calcChain>
</file>

<file path=xl/sharedStrings.xml><?xml version="1.0" encoding="utf-8"?>
<sst xmlns="http://schemas.openxmlformats.org/spreadsheetml/2006/main" count="896" uniqueCount="539">
  <si>
    <t>PI Name - Reference Number (Grant Type or Account Number)</t>
  </si>
  <si>
    <t>Budget Period Dates</t>
  </si>
  <si>
    <t>Name</t>
  </si>
  <si>
    <t>Faculty, Staff, Post-Doc, Temp, or Student</t>
  </si>
  <si>
    <t>Base Pay</t>
  </si>
  <si>
    <t>Effort</t>
  </si>
  <si>
    <t>FY12</t>
  </si>
  <si>
    <t>Faculty</t>
  </si>
  <si>
    <t>Staff</t>
  </si>
  <si>
    <t>Post-Doc</t>
  </si>
  <si>
    <t>Student</t>
  </si>
  <si>
    <t>Temp</t>
  </si>
  <si>
    <t>TOTALS</t>
  </si>
  <si>
    <t>Personnel</t>
  </si>
  <si>
    <t>Supplies</t>
  </si>
  <si>
    <t>Rate</t>
  </si>
  <si>
    <t>Year 1</t>
  </si>
  <si>
    <t>Year 2</t>
  </si>
  <si>
    <t>Year 3</t>
  </si>
  <si>
    <t>Year 4</t>
  </si>
  <si>
    <t>Year 5</t>
  </si>
  <si>
    <t>Total</t>
  </si>
  <si>
    <t>Travel</t>
  </si>
  <si>
    <t xml:space="preserve">Salary </t>
  </si>
  <si>
    <t>Other</t>
  </si>
  <si>
    <t>Tuition</t>
  </si>
  <si>
    <t>Equipment</t>
  </si>
  <si>
    <t>Subcontract</t>
  </si>
  <si>
    <t>Direct Costs</t>
  </si>
  <si>
    <t>set by GS</t>
  </si>
  <si>
    <t>Total Costs</t>
  </si>
  <si>
    <t>Salary on 
Grant</t>
  </si>
  <si>
    <t>Health
Insurance</t>
  </si>
  <si>
    <t>Health Ins
on Grant</t>
  </si>
  <si>
    <t>Total Benefits 
on Grant</t>
  </si>
  <si>
    <t>Total on 
Grant</t>
  </si>
  <si>
    <t>Health Ins.</t>
  </si>
  <si>
    <t>ENRICHMENT</t>
  </si>
  <si>
    <t>Percent</t>
  </si>
  <si>
    <t>Fringe Benefit
Rate</t>
  </si>
  <si>
    <t>Fringe
Benefit 
Rate</t>
  </si>
  <si>
    <t>Fringe Benefits 
on Grant</t>
  </si>
  <si>
    <t>TOTAL</t>
  </si>
  <si>
    <t>7A000</t>
  </si>
  <si>
    <t>College of Dentistry</t>
  </si>
  <si>
    <t>7A001</t>
  </si>
  <si>
    <t>Dental Supply</t>
  </si>
  <si>
    <t>7A002</t>
  </si>
  <si>
    <t>7A003</t>
  </si>
  <si>
    <t>7A004</t>
  </si>
  <si>
    <t>7A005</t>
  </si>
  <si>
    <t>7A006</t>
  </si>
  <si>
    <t>7A007</t>
  </si>
  <si>
    <t>7A008</t>
  </si>
  <si>
    <t>7A009</t>
  </si>
  <si>
    <t>Prepared Tray Systems</t>
  </si>
  <si>
    <t>Student Affairs</t>
  </si>
  <si>
    <t>Education</t>
  </si>
  <si>
    <t>Research &amp; Graduate Studies</t>
  </si>
  <si>
    <t>Public-Prof. Service</t>
  </si>
  <si>
    <t>Lab Services</t>
  </si>
  <si>
    <t>Facility Maintenance</t>
  </si>
  <si>
    <t>Academic Affairs</t>
  </si>
  <si>
    <t>7A1</t>
  </si>
  <si>
    <t>7A110</t>
  </si>
  <si>
    <t>7A200</t>
  </si>
  <si>
    <t>7A450</t>
  </si>
  <si>
    <t>7A5</t>
  </si>
  <si>
    <t>Clinical Affairs</t>
  </si>
  <si>
    <t>7A500</t>
  </si>
  <si>
    <t>7A600</t>
  </si>
  <si>
    <t>7A700</t>
  </si>
  <si>
    <t>7A751</t>
  </si>
  <si>
    <t>7A800</t>
  </si>
  <si>
    <t>7A850</t>
  </si>
  <si>
    <t>7C000</t>
  </si>
  <si>
    <t>Center for Clinical Translational Sciences</t>
  </si>
  <si>
    <t>7C100</t>
  </si>
  <si>
    <t>Clinical Research &amp; Development Operations</t>
  </si>
  <si>
    <t>Biostatistics, Design &amp; Research Ethics</t>
  </si>
  <si>
    <t>7C200</t>
  </si>
  <si>
    <t>7C300</t>
  </si>
  <si>
    <t>Bioethics &amp; Research Integrity Committee</t>
  </si>
  <si>
    <t>7C400</t>
  </si>
  <si>
    <t>Biomedical Informatics Core</t>
  </si>
  <si>
    <t>7C500</t>
  </si>
  <si>
    <t>Pilot &amp; Collab Trans &amp; Clin Studies</t>
  </si>
  <si>
    <t>7C600</t>
  </si>
  <si>
    <t>REACH</t>
  </si>
  <si>
    <t>7C700</t>
  </si>
  <si>
    <t>Clinical &amp; Translational Methodology Dev</t>
  </si>
  <si>
    <t>7C800</t>
  </si>
  <si>
    <t>Translational Technologies &amp; Resources</t>
  </si>
  <si>
    <t>7C900</t>
  </si>
  <si>
    <t>Training, Education and Mentoring</t>
  </si>
  <si>
    <t>College of Nursing</t>
  </si>
  <si>
    <t>7E000</t>
  </si>
  <si>
    <t>7E100</t>
  </si>
  <si>
    <t>Nursing Instruction</t>
  </si>
  <si>
    <t>7E300</t>
  </si>
  <si>
    <t>Nursing Continuing Education</t>
  </si>
  <si>
    <t>7H000</t>
  </si>
  <si>
    <t>College of Medicine</t>
  </si>
  <si>
    <t>7H001</t>
  </si>
  <si>
    <t>7H002</t>
  </si>
  <si>
    <t>7H005</t>
  </si>
  <si>
    <t>7H006</t>
  </si>
  <si>
    <t>7H007</t>
  </si>
  <si>
    <t>7H008</t>
  </si>
  <si>
    <t>7H009</t>
  </si>
  <si>
    <t>7H011</t>
  </si>
  <si>
    <t>Graduate Medical Education</t>
  </si>
  <si>
    <t>Office of Medical Education</t>
  </si>
  <si>
    <t>Gen Clinical Research Center</t>
  </si>
  <si>
    <t>UK Health Plans</t>
  </si>
  <si>
    <t>Area Health Education Center</t>
  </si>
  <si>
    <t>Office of Health Research &amp; Development</t>
  </si>
  <si>
    <t>Kentucky Telecare</t>
  </si>
  <si>
    <t>Ambulatory Services/KY Clinic Admin</t>
  </si>
  <si>
    <t>7H016</t>
  </si>
  <si>
    <t>Spinal Cord &amp; Brain Injury Research</t>
  </si>
  <si>
    <t>7H018</t>
  </si>
  <si>
    <t>Graduate Center for Toxicology</t>
  </si>
  <si>
    <t>7H019</t>
  </si>
  <si>
    <t>Rural Physician Leadership Program</t>
  </si>
  <si>
    <t>7H020</t>
  </si>
  <si>
    <t>McDowell Cancer Network</t>
  </si>
  <si>
    <t>7H023</t>
  </si>
  <si>
    <t>Kentucky Community Cancer Prog</t>
  </si>
  <si>
    <t>7H024</t>
  </si>
  <si>
    <t>MCC - Clinical Research Org</t>
  </si>
  <si>
    <t>7H025</t>
  </si>
  <si>
    <t>Cancer Center-Core Support</t>
  </si>
  <si>
    <t>7H030</t>
  </si>
  <si>
    <t>Sanders-Brown Center on Aging</t>
  </si>
  <si>
    <t>7H040</t>
  </si>
  <si>
    <t>Mag Resonance Imag Sys Ctr</t>
  </si>
  <si>
    <t>7H051</t>
  </si>
  <si>
    <t>Cardiovascular Research Center</t>
  </si>
  <si>
    <t>7H060</t>
  </si>
  <si>
    <t>Rural Kentucky Health Care</t>
  </si>
  <si>
    <t>7H061</t>
  </si>
  <si>
    <t>Placement Services</t>
  </si>
  <si>
    <t>7H070</t>
  </si>
  <si>
    <t>Kentucky Clinic South</t>
  </si>
  <si>
    <t>7H081</t>
  </si>
  <si>
    <t>AMR Anatomy &amp; Neurobiology</t>
  </si>
  <si>
    <t>7H082</t>
  </si>
  <si>
    <t>7H083</t>
  </si>
  <si>
    <t>7H084</t>
  </si>
  <si>
    <t>7H085</t>
  </si>
  <si>
    <t>AMR Biochemistry</t>
  </si>
  <si>
    <t>AMR Microbiology &amp; Immunology</t>
  </si>
  <si>
    <t>AMR Physiology</t>
  </si>
  <si>
    <t>AMR Toxicology</t>
  </si>
  <si>
    <t>Center on Drug &amp; Alcohol Research</t>
  </si>
  <si>
    <t>7H090</t>
  </si>
  <si>
    <t>7H100</t>
  </si>
  <si>
    <t>Anatomy &amp; Neurobiology</t>
  </si>
  <si>
    <t>7H127</t>
  </si>
  <si>
    <t>7H128</t>
  </si>
  <si>
    <t>7H129</t>
  </si>
  <si>
    <t>7H130</t>
  </si>
  <si>
    <t>7H131</t>
  </si>
  <si>
    <t>7H132</t>
  </si>
  <si>
    <t>7H133</t>
  </si>
  <si>
    <t>7H134</t>
  </si>
  <si>
    <t>7H135</t>
  </si>
  <si>
    <t>7H137</t>
  </si>
  <si>
    <t>7H138</t>
  </si>
  <si>
    <t>7H139</t>
  </si>
  <si>
    <t>7H140</t>
  </si>
  <si>
    <t>Emergency Medicine</t>
  </si>
  <si>
    <t>7H141</t>
  </si>
  <si>
    <t>Emergency Medicine - Pediatrics</t>
  </si>
  <si>
    <t>7H150</t>
  </si>
  <si>
    <t>Behavioral Science</t>
  </si>
  <si>
    <t>7H160</t>
  </si>
  <si>
    <t>Nutritional Sciences</t>
  </si>
  <si>
    <t>7H180</t>
  </si>
  <si>
    <t>Biochemistry</t>
  </si>
  <si>
    <t>7H201</t>
  </si>
  <si>
    <t>Community Practice - OB</t>
  </si>
  <si>
    <t>7H202</t>
  </si>
  <si>
    <t>Community Practice - Family Medicine</t>
  </si>
  <si>
    <t>7H300</t>
  </si>
  <si>
    <t>Diagnostic Radiology/Radiology</t>
  </si>
  <si>
    <t>7H301</t>
  </si>
  <si>
    <t>7H302</t>
  </si>
  <si>
    <t>Radiology - KY South</t>
  </si>
  <si>
    <t>Radiology - GS Division</t>
  </si>
  <si>
    <t>7H303</t>
  </si>
  <si>
    <t>Radiology - KY Sports Medicine</t>
  </si>
  <si>
    <t>7H350</t>
  </si>
  <si>
    <t>7H351</t>
  </si>
  <si>
    <t>7H352</t>
  </si>
  <si>
    <t>7H354</t>
  </si>
  <si>
    <t>7H356</t>
  </si>
  <si>
    <t>7H357</t>
  </si>
  <si>
    <t>7H358</t>
  </si>
  <si>
    <t>7H359</t>
  </si>
  <si>
    <t>7H360</t>
  </si>
  <si>
    <t>7H361</t>
  </si>
  <si>
    <t>Internal Medicine</t>
  </si>
  <si>
    <t>Internal Medicine &amp; Divisions - Allergy</t>
  </si>
  <si>
    <t>Internal Medicine &amp; Divisions - AMS</t>
  </si>
  <si>
    <t>Internal Medicine &amp; Divisions - Cardiology</t>
  </si>
  <si>
    <t>Internal Medicine &amp; Divisions - Education</t>
  </si>
  <si>
    <t>Internal Medicine &amp; Divisions - Endocrinology</t>
  </si>
  <si>
    <t>Internal Medicine &amp; Divisions - Gastroenterology</t>
  </si>
  <si>
    <t>Internal Medicine &amp; Divisions - General</t>
  </si>
  <si>
    <t>Internal Medicine &amp; Divisions - Hematology</t>
  </si>
  <si>
    <t>Internal Medicine &amp; Divisions - Infectious Diseases</t>
  </si>
  <si>
    <t>7H362</t>
  </si>
  <si>
    <t>7H363</t>
  </si>
  <si>
    <t>7H364</t>
  </si>
  <si>
    <t>7H365</t>
  </si>
  <si>
    <t>7H366</t>
  </si>
  <si>
    <t>7H367</t>
  </si>
  <si>
    <t>7H368</t>
  </si>
  <si>
    <t>Internal Medicine &amp; Divisions - Nephrology</t>
  </si>
  <si>
    <t>Internal Medicine &amp; Divisions - Pulmonary</t>
  </si>
  <si>
    <t>Internal Medicine &amp; Divisions - Rheumatology</t>
  </si>
  <si>
    <t xml:space="preserve">Cardiovascular Research </t>
  </si>
  <si>
    <t>Institute for Molecular Medicine</t>
  </si>
  <si>
    <t>Internal Medicine &amp; Divisions - Med Onc</t>
  </si>
  <si>
    <t>Internal Medicine &amp; Divisions - HEM/BMT</t>
  </si>
  <si>
    <t>7H400</t>
  </si>
  <si>
    <t>Microbiology &amp; Immunology</t>
  </si>
  <si>
    <t>7H460</t>
  </si>
  <si>
    <t>7H461</t>
  </si>
  <si>
    <t>Family Practice/Family and Community Medicine</t>
  </si>
  <si>
    <t>Family Medicine - Hazard</t>
  </si>
  <si>
    <t>7H464</t>
  </si>
  <si>
    <t>Northfork Valley</t>
  </si>
  <si>
    <t>7H465</t>
  </si>
  <si>
    <t>7H466</t>
  </si>
  <si>
    <t>Homeplace Clinic</t>
  </si>
  <si>
    <t>June Buchanan</t>
  </si>
  <si>
    <t>7H500</t>
  </si>
  <si>
    <t>Obstetrics &amp; Gynecology</t>
  </si>
  <si>
    <t>7H501</t>
  </si>
  <si>
    <t>7H502</t>
  </si>
  <si>
    <t>7H503</t>
  </si>
  <si>
    <t>7H504</t>
  </si>
  <si>
    <t>7H505</t>
  </si>
  <si>
    <t>7H506</t>
  </si>
  <si>
    <t>Obstetrics &amp; Gynecology - Generalist</t>
  </si>
  <si>
    <t>Obstetrics &amp; Gynecology - Endocrinology</t>
  </si>
  <si>
    <t>Obstetrics &amp; Gynecology - Maternal Fetal</t>
  </si>
  <si>
    <t>Obstetrics &amp; Gynecology - KY Womens Heal</t>
  </si>
  <si>
    <t>Obstetrics &amp; Gynecology - Oncology</t>
  </si>
  <si>
    <t>OB/GYN - Morehead</t>
  </si>
  <si>
    <t>7H600</t>
  </si>
  <si>
    <t>Pathology</t>
  </si>
  <si>
    <t>7H650</t>
  </si>
  <si>
    <t>7H651</t>
  </si>
  <si>
    <t>7H652</t>
  </si>
  <si>
    <t>7H653</t>
  </si>
  <si>
    <t>7H654</t>
  </si>
  <si>
    <t>7H655</t>
  </si>
  <si>
    <t>7H656</t>
  </si>
  <si>
    <t>7H657</t>
  </si>
  <si>
    <t>7H658</t>
  </si>
  <si>
    <t>Pediatrics</t>
  </si>
  <si>
    <t>Pediatrics - Allergy</t>
  </si>
  <si>
    <t>Pediatrics - Cardiology</t>
  </si>
  <si>
    <t>Pediatrics - Clinic</t>
  </si>
  <si>
    <t>Pediatrics - Critical Care</t>
  </si>
  <si>
    <t>Pediatrics - Endocrine/Metabolic</t>
  </si>
  <si>
    <t>Pediatrics - Gastroenterology</t>
  </si>
  <si>
    <t>Pediatrics - General</t>
  </si>
  <si>
    <t>Pediatrics - General/Dysmorphology</t>
  </si>
  <si>
    <t>7H659</t>
  </si>
  <si>
    <t>7H660</t>
  </si>
  <si>
    <t>7H661</t>
  </si>
  <si>
    <t>7H662</t>
  </si>
  <si>
    <t>7H663</t>
  </si>
  <si>
    <t>7H664</t>
  </si>
  <si>
    <t>7H665</t>
  </si>
  <si>
    <t>7H666</t>
  </si>
  <si>
    <t>7H667</t>
  </si>
  <si>
    <t>7H668</t>
  </si>
  <si>
    <t>7H669</t>
  </si>
  <si>
    <t>7H670</t>
  </si>
  <si>
    <t>7H671</t>
  </si>
  <si>
    <t>Pediatrics - Hematology/Oncology</t>
  </si>
  <si>
    <t>Pediatrics - Hemophilia</t>
  </si>
  <si>
    <t>Pediatrics - Hospitalist</t>
  </si>
  <si>
    <t>Pediatrics - House Staff</t>
  </si>
  <si>
    <t>Pediatrics - Infectious Disease</t>
  </si>
  <si>
    <t>Pediatrics - Nephrology</t>
  </si>
  <si>
    <t>Pediatrics - Neonatology</t>
  </si>
  <si>
    <t>Pediatrics - Research</t>
  </si>
  <si>
    <t>Pediatrics - Adolescent Medicine</t>
  </si>
  <si>
    <t>Pediatrics - Comm Ped Card</t>
  </si>
  <si>
    <t>Pediatrics - UK Metabolic Division</t>
  </si>
  <si>
    <t>Pediatrics - Rheumatology/Musculoskeletal</t>
  </si>
  <si>
    <t>7H750</t>
  </si>
  <si>
    <t>Physiology</t>
  </si>
  <si>
    <t>7H800</t>
  </si>
  <si>
    <t>Psychiatry</t>
  </si>
  <si>
    <t>7H830</t>
  </si>
  <si>
    <t>Neurology - Epilepsy</t>
  </si>
  <si>
    <t>7H831</t>
  </si>
  <si>
    <t>7H832</t>
  </si>
  <si>
    <t>7H833</t>
  </si>
  <si>
    <t>7H834</t>
  </si>
  <si>
    <t>7H835</t>
  </si>
  <si>
    <t>Neurology - Headache and Pain</t>
  </si>
  <si>
    <t>Neurology - Neuromuscular</t>
  </si>
  <si>
    <t>Neurology - Pediatric</t>
  </si>
  <si>
    <t>Neurology - Stroke</t>
  </si>
  <si>
    <t>Neuroscience - Shared</t>
  </si>
  <si>
    <t>7H840</t>
  </si>
  <si>
    <t>7H841</t>
  </si>
  <si>
    <t>7H842</t>
  </si>
  <si>
    <t>7H850</t>
  </si>
  <si>
    <t>7H851</t>
  </si>
  <si>
    <t>7H852</t>
  </si>
  <si>
    <t>7H853</t>
  </si>
  <si>
    <t>7H854</t>
  </si>
  <si>
    <t>7H855</t>
  </si>
  <si>
    <t>7H856</t>
  </si>
  <si>
    <t>Ophthalmology - Eye Bank</t>
  </si>
  <si>
    <t>Ophthalmology - Optical Shop</t>
  </si>
  <si>
    <t>Ophthalmology Community Clinics</t>
  </si>
  <si>
    <t>Surgery/General</t>
  </si>
  <si>
    <t>Surgery/Department</t>
  </si>
  <si>
    <t>Neurology</t>
  </si>
  <si>
    <t>Surgery/Neurosurgery</t>
  </si>
  <si>
    <t>Ophthalmology &amp; Visual Science</t>
  </si>
  <si>
    <t>Surgery/Urology</t>
  </si>
  <si>
    <t>Surgery/Cardiothoracic</t>
  </si>
  <si>
    <t>7H857</t>
  </si>
  <si>
    <t>7H858</t>
  </si>
  <si>
    <t>7H859</t>
  </si>
  <si>
    <t>7H860</t>
  </si>
  <si>
    <t>7H861</t>
  </si>
  <si>
    <t>7H862</t>
  </si>
  <si>
    <t>Surgery/Pediatrics</t>
  </si>
  <si>
    <t>Surgery/Plastic</t>
  </si>
  <si>
    <t>Orthopaedic Surgery</t>
  </si>
  <si>
    <t>Surgery/Otolaryngology</t>
  </si>
  <si>
    <t>Surgery/Transplant</t>
  </si>
  <si>
    <t>Surgery/Dermatology</t>
  </si>
  <si>
    <t>7H865</t>
  </si>
  <si>
    <t>Surgery - Winchester Comm Div</t>
  </si>
  <si>
    <t>7H870</t>
  </si>
  <si>
    <t>7H871</t>
  </si>
  <si>
    <t>7H872</t>
  </si>
  <si>
    <t>7H873</t>
  </si>
  <si>
    <t>Orthopaedic Surgery - General</t>
  </si>
  <si>
    <t>Orthopaedic Surgery - Joint and Spine</t>
  </si>
  <si>
    <t>Orthopaedic Surgery - Sports Medicine</t>
  </si>
  <si>
    <t>Ortho Shriner</t>
  </si>
  <si>
    <t>7H900</t>
  </si>
  <si>
    <t>Radiation Medicine</t>
  </si>
  <si>
    <t>7H901</t>
  </si>
  <si>
    <t>7H902</t>
  </si>
  <si>
    <t>7H903</t>
  </si>
  <si>
    <t>Radiation Medicine - Berea</t>
  </si>
  <si>
    <t>Radiation Medicine - Georgetown</t>
  </si>
  <si>
    <t>Radiation Medicine - Mt Sterling</t>
  </si>
  <si>
    <t>7H950</t>
  </si>
  <si>
    <t>Rehabilitation Medicine</t>
  </si>
  <si>
    <t>7H951</t>
  </si>
  <si>
    <t>Physical Medicine &amp; Rehab - Research Div</t>
  </si>
  <si>
    <t>7K000</t>
  </si>
  <si>
    <t>College of Pharmacy</t>
  </si>
  <si>
    <t>7K001</t>
  </si>
  <si>
    <t>Pharmacy Continuing Education</t>
  </si>
  <si>
    <t>7K100</t>
  </si>
  <si>
    <t>Pharmacy Academic Affairs</t>
  </si>
  <si>
    <t>7K300</t>
  </si>
  <si>
    <t>Pharmaceutical Sciences</t>
  </si>
  <si>
    <t>7K301</t>
  </si>
  <si>
    <t>Littleton's Research Program</t>
  </si>
  <si>
    <t>7K350</t>
  </si>
  <si>
    <t>Clinical Pharmaceutical Sciences</t>
  </si>
  <si>
    <t>7K400</t>
  </si>
  <si>
    <t>Research &amp; Graduate Education</t>
  </si>
  <si>
    <t>7K700</t>
  </si>
  <si>
    <t>Pharmacy Practice &amp; Science</t>
  </si>
  <si>
    <t>7K725</t>
  </si>
  <si>
    <t>Research and Data Management Center</t>
  </si>
  <si>
    <t>7K750</t>
  </si>
  <si>
    <t>REACH Program</t>
  </si>
  <si>
    <t>7K900</t>
  </si>
  <si>
    <t>Center Pharmaceutical Sci &amp; Tech</t>
  </si>
  <si>
    <t>7N600</t>
  </si>
  <si>
    <t>Health Sciences - Rehabilitation Science</t>
  </si>
  <si>
    <t>7N650</t>
  </si>
  <si>
    <t>Health Sciences - Student Services</t>
  </si>
  <si>
    <t>7N800</t>
  </si>
  <si>
    <t>College of Health Sciences</t>
  </si>
  <si>
    <t>7N900</t>
  </si>
  <si>
    <t>Health Sciences - Clinical Science</t>
  </si>
  <si>
    <t>7P110</t>
  </si>
  <si>
    <t>Public Health - Academic Affairs</t>
  </si>
  <si>
    <t>7P120</t>
  </si>
  <si>
    <t>Public Health Leadership Institute</t>
  </si>
  <si>
    <t>7P130</t>
  </si>
  <si>
    <t>Master Health Administration</t>
  </si>
  <si>
    <t>7P140</t>
  </si>
  <si>
    <t>Dept of Preventive Med &amp; Envir</t>
  </si>
  <si>
    <t>7P150</t>
  </si>
  <si>
    <t>7P160</t>
  </si>
  <si>
    <t>Dept of Health Services Manage</t>
  </si>
  <si>
    <t>7P170</t>
  </si>
  <si>
    <t>Dept of Epidemiology</t>
  </si>
  <si>
    <t>7P180</t>
  </si>
  <si>
    <t>Dept of Biostatistics</t>
  </si>
  <si>
    <t>7P190</t>
  </si>
  <si>
    <t>Dept of Gerontology</t>
  </si>
  <si>
    <t>7P200</t>
  </si>
  <si>
    <t>Ctr for Prevention Research</t>
  </si>
  <si>
    <t>7P210</t>
  </si>
  <si>
    <t>KY Injury Prev &amp; Research Center</t>
  </si>
  <si>
    <t>7P220</t>
  </si>
  <si>
    <t>Southeast Ctr for Ag Hlth &amp; In</t>
  </si>
  <si>
    <t>7P230</t>
  </si>
  <si>
    <t>Council on Aging</t>
  </si>
  <si>
    <t>7P240</t>
  </si>
  <si>
    <t>Center for Public Health Systems Research</t>
  </si>
  <si>
    <t>7P310</t>
  </si>
  <si>
    <t>Public Health Clinic Operation</t>
  </si>
  <si>
    <t>7P410</t>
  </si>
  <si>
    <t>7P510</t>
  </si>
  <si>
    <t>Public Hlth Student Services</t>
  </si>
  <si>
    <t>7P540</t>
  </si>
  <si>
    <t>Public Hlth Admissions &amp; Recor</t>
  </si>
  <si>
    <t>7P610</t>
  </si>
  <si>
    <t>College of Public Health</t>
  </si>
  <si>
    <t>7P620</t>
  </si>
  <si>
    <t>Public Health Business &amp; Finan</t>
  </si>
  <si>
    <t>7P630</t>
  </si>
  <si>
    <t>Public Health Information Technology</t>
  </si>
  <si>
    <t>7P640</t>
  </si>
  <si>
    <t>Public Hlth Logistical Service</t>
  </si>
  <si>
    <t>7P660</t>
  </si>
  <si>
    <t>Public Health Accreditation</t>
  </si>
  <si>
    <t>Unit #</t>
  </si>
  <si>
    <t>Unit Name</t>
  </si>
  <si>
    <t>-----------------</t>
  </si>
  <si>
    <t xml:space="preserve">Anesthesiology </t>
  </si>
  <si>
    <t>Anesthesiology - ACS</t>
  </si>
  <si>
    <t>Anesthesiology - Acute</t>
  </si>
  <si>
    <t>Anesthesiology - CAS</t>
  </si>
  <si>
    <t>Anesthesiology - ICU</t>
  </si>
  <si>
    <t>Anesthesiology - IPG</t>
  </si>
  <si>
    <t>Anesthesiology - L&amp;D</t>
  </si>
  <si>
    <t>Anesthesiology - OR</t>
  </si>
  <si>
    <t>Anesthesiology - Other</t>
  </si>
  <si>
    <t>Anesthesiology - Pain</t>
  </si>
  <si>
    <t>Anesthesiology - Pre OP</t>
  </si>
  <si>
    <t>Anesthesiology - Shriner</t>
  </si>
  <si>
    <t>Dentistry Dental Clinic</t>
  </si>
  <si>
    <t>Dentistry Occlusion</t>
  </si>
  <si>
    <t>Dentistry Oral &amp; Maxillofacial</t>
  </si>
  <si>
    <t>Dentistry Oral Health Practice</t>
  </si>
  <si>
    <t>Dentistry Oral Health Science</t>
  </si>
  <si>
    <t>Dentistry Orthodontics</t>
  </si>
  <si>
    <t>Dentistry Patient Records</t>
  </si>
  <si>
    <t>Dentistry Periodontics</t>
  </si>
  <si>
    <t>Dentistry - Administration &amp; Finance</t>
  </si>
  <si>
    <t>Dentistry Kentucky Clinic</t>
  </si>
  <si>
    <t>Department of Health Behaviors</t>
  </si>
  <si>
    <t>Pediatrics - Pulmonology</t>
  </si>
  <si>
    <t>Public Health - Research</t>
  </si>
  <si>
    <t>CURRENT YEAR</t>
  </si>
  <si>
    <t>Fringe Benefits</t>
  </si>
  <si>
    <t>Unit Code          Dept/Unit Name</t>
  </si>
  <si>
    <t>F&amp;A Cost Base</t>
  </si>
  <si>
    <t>F&amp;A Cost Rate</t>
  </si>
  <si>
    <t>F&amp;A Costs</t>
  </si>
  <si>
    <t>STEPS</t>
  </si>
  <si>
    <t>NIH Cap</t>
  </si>
  <si>
    <t>Cost Share
Salary on 
Grant</t>
  </si>
  <si>
    <t>Total Cost Share on 
Grant</t>
  </si>
  <si>
    <t>Total Cost Share</t>
  </si>
  <si>
    <t>7H751</t>
  </si>
  <si>
    <t>Muscle Biology Center</t>
  </si>
  <si>
    <t>Cost
Share Salary</t>
  </si>
  <si>
    <t>BUDGET ESCALATION - salary escalation is recommended but not required.  For rate explanation, follow hyperlink</t>
  </si>
  <si>
    <t>F&amp;A Cost Rate (year 1)</t>
  </si>
  <si>
    <t>Cost Share Above Salary Cap</t>
  </si>
  <si>
    <t>Salary above Cap</t>
  </si>
  <si>
    <t>Salary</t>
  </si>
  <si>
    <t>Health Insurance</t>
  </si>
  <si>
    <t>Compensation to be Cost Shared</t>
  </si>
  <si>
    <t>F&amp;A to be Cost Shared</t>
  </si>
  <si>
    <t>Total Cost Share from Compensation.</t>
  </si>
  <si>
    <t>Health Insurance Cost Shared</t>
  </si>
  <si>
    <t>Fringe Benefts Cost Shared</t>
  </si>
  <si>
    <t>Total Benefits Cost Shared</t>
  </si>
  <si>
    <t>Salary Cost Shared</t>
  </si>
  <si>
    <t>Publication</t>
  </si>
  <si>
    <t>Dates</t>
  </si>
  <si>
    <t>Dept</t>
  </si>
  <si>
    <t>FY15</t>
  </si>
  <si>
    <t>Direct Cost Base</t>
  </si>
  <si>
    <t>Apt. Period</t>
  </si>
  <si>
    <t>Effort in cal months</t>
  </si>
  <si>
    <t>9 academic</t>
  </si>
  <si>
    <t>3 summer</t>
  </si>
  <si>
    <t>Appt. Period</t>
  </si>
  <si>
    <t>Salary Cap 12 months</t>
  </si>
  <si>
    <t>Salary Cap 9 months</t>
  </si>
  <si>
    <t>Total for all 5 years</t>
  </si>
  <si>
    <t>Cost Share Summary</t>
  </si>
  <si>
    <t>3 summer*</t>
  </si>
  <si>
    <t>*The salary cap does not apply to effort in the summer months for faculty with a 9 month contract.</t>
  </si>
  <si>
    <t>Cumulative Budget for all items receiving F&amp;A for all Years</t>
  </si>
  <si>
    <t>Effort %</t>
  </si>
  <si>
    <t>Salary/Fringe Totals</t>
  </si>
  <si>
    <t>2. (% effort and expenses)</t>
  </si>
  <si>
    <t>Supplies Totals</t>
  </si>
  <si>
    <t>Travel Totals</t>
  </si>
  <si>
    <t>Other Totals</t>
  </si>
  <si>
    <t>Non salary expense Totals</t>
  </si>
  <si>
    <t>3. (Average of 2 above)</t>
  </si>
  <si>
    <t>Kathleen O'Connor</t>
  </si>
  <si>
    <t>Min Chen</t>
  </si>
  <si>
    <t>Yvonne, Fondufe-Mittendorf</t>
  </si>
  <si>
    <t>Chi Wang</t>
  </si>
  <si>
    <t>Kurt Hodges</t>
  </si>
  <si>
    <t>Jinze Liu</t>
  </si>
  <si>
    <t>Teresea Knifley</t>
  </si>
  <si>
    <t>Lei Qi</t>
  </si>
  <si>
    <t>TBA Post Doc</t>
  </si>
  <si>
    <t>Jinpeng Liu</t>
  </si>
  <si>
    <t>Next Gen Sequencing</t>
  </si>
  <si>
    <t>TBN Post Doc</t>
  </si>
  <si>
    <t>Jinpend Liu</t>
  </si>
  <si>
    <t>Post Doc</t>
  </si>
  <si>
    <t xml:space="preserve">7H025 </t>
  </si>
  <si>
    <t>Jinpeng Li</t>
  </si>
  <si>
    <t>8H040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</si>
</sst>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;\-0;;@"/>
    <numFmt numFmtId="166" formatCode="&quot;$&quot;#,##0"/>
    <numFmt numFmtId="167" formatCode="&quot;$&quot;#,##0.00"/>
    <numFmt numFmtId="168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0"/>
      <name val="Calibri"/>
      <family val="2"/>
    </font>
    <font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3" fontId="0" fillId="0" borderId="2" xfId="0" applyNumberFormat="1" applyBorder="1"/>
    <xf numFmtId="0" fontId="0" fillId="0" borderId="3" xfId="0" applyBorder="1"/>
    <xf numFmtId="0" fontId="0" fillId="0" borderId="0" xfId="0" applyBorder="1"/>
    <xf numFmtId="10" fontId="0" fillId="0" borderId="4" xfId="0" applyNumberFormat="1" applyBorder="1"/>
    <xf numFmtId="3" fontId="0" fillId="0" borderId="5" xfId="0" applyNumberFormat="1" applyBorder="1"/>
    <xf numFmtId="3" fontId="0" fillId="0" borderId="0" xfId="0" applyNumberFormat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2" xfId="0" applyNumberFormat="1" applyBorder="1"/>
    <xf numFmtId="10" fontId="0" fillId="0" borderId="5" xfId="0" applyNumberFormat="1" applyBorder="1"/>
    <xf numFmtId="0" fontId="0" fillId="0" borderId="9" xfId="0" applyBorder="1" applyAlignment="1">
      <alignment horizontal="center"/>
    </xf>
    <xf numFmtId="10" fontId="0" fillId="0" borderId="10" xfId="0" applyNumberFormat="1" applyBorder="1"/>
    <xf numFmtId="3" fontId="0" fillId="0" borderId="1" xfId="0" applyNumberFormat="1" applyBorder="1"/>
    <xf numFmtId="0" fontId="6" fillId="0" borderId="0" xfId="0" applyFont="1"/>
    <xf numFmtId="0" fontId="0" fillId="2" borderId="2" xfId="0" applyFill="1" applyBorder="1"/>
    <xf numFmtId="3" fontId="0" fillId="2" borderId="2" xfId="0" applyNumberFormat="1" applyFill="1" applyBorder="1"/>
    <xf numFmtId="10" fontId="0" fillId="2" borderId="2" xfId="0" applyNumberFormat="1" applyFill="1" applyBorder="1"/>
    <xf numFmtId="0" fontId="0" fillId="2" borderId="5" xfId="0" applyFill="1" applyBorder="1"/>
    <xf numFmtId="3" fontId="0" fillId="2" borderId="5" xfId="0" applyNumberFormat="1" applyFill="1" applyBorder="1"/>
    <xf numFmtId="10" fontId="0" fillId="2" borderId="5" xfId="0" applyNumberFormat="1" applyFill="1" applyBorder="1"/>
    <xf numFmtId="3" fontId="0" fillId="2" borderId="0" xfId="0" applyNumberFormat="1" applyFill="1"/>
    <xf numFmtId="0" fontId="4" fillId="0" borderId="0" xfId="0" applyFont="1"/>
    <xf numFmtId="0" fontId="0" fillId="0" borderId="0" xfId="0" applyNumberFormat="1"/>
    <xf numFmtId="9" fontId="5" fillId="0" borderId="18" xfId="0" applyNumberFormat="1" applyFont="1" applyBorder="1"/>
    <xf numFmtId="9" fontId="0" fillId="0" borderId="2" xfId="0" applyNumberFormat="1" applyBorder="1"/>
    <xf numFmtId="0" fontId="7" fillId="0" borderId="0" xfId="1" applyFont="1" applyAlignment="1" applyProtection="1"/>
    <xf numFmtId="0" fontId="8" fillId="0" borderId="11" xfId="1" applyFont="1" applyBorder="1" applyAlignment="1" applyProtection="1">
      <alignment horizontal="center" wrapText="1"/>
    </xf>
    <xf numFmtId="0" fontId="8" fillId="0" borderId="0" xfId="1" applyFont="1" applyAlignment="1" applyProtection="1"/>
    <xf numFmtId="0" fontId="0" fillId="0" borderId="0" xfId="0" applyNumberFormat="1" applyAlignment="1">
      <alignment horizontal="right"/>
    </xf>
    <xf numFmtId="0" fontId="0" fillId="0" borderId="0" xfId="0" quotePrefix="1" applyNumberFormat="1"/>
    <xf numFmtId="0" fontId="9" fillId="0" borderId="0" xfId="0" applyFont="1"/>
    <xf numFmtId="0" fontId="0" fillId="0" borderId="6" xfId="0" applyBorder="1"/>
    <xf numFmtId="0" fontId="3" fillId="0" borderId="0" xfId="1" applyAlignment="1" applyProtection="1">
      <alignment horizontal="center"/>
    </xf>
    <xf numFmtId="0" fontId="4" fillId="0" borderId="0" xfId="0" applyFont="1" applyFill="1"/>
    <xf numFmtId="0" fontId="0" fillId="0" borderId="12" xfId="0" applyBorder="1"/>
    <xf numFmtId="164" fontId="0" fillId="0" borderId="12" xfId="0" applyNumberFormat="1" applyBorder="1"/>
    <xf numFmtId="3" fontId="0" fillId="0" borderId="12" xfId="0" applyNumberFormat="1" applyBorder="1"/>
    <xf numFmtId="0" fontId="0" fillId="0" borderId="0" xfId="0" applyFill="1" applyBorder="1"/>
    <xf numFmtId="0" fontId="3" fillId="0" borderId="0" xfId="1" applyAlignment="1" applyProtection="1"/>
    <xf numFmtId="3" fontId="0" fillId="0" borderId="2" xfId="0" applyNumberFormat="1" applyFill="1" applyBorder="1"/>
    <xf numFmtId="3" fontId="0" fillId="0" borderId="5" xfId="0" applyNumberFormat="1" applyFill="1" applyBorder="1"/>
    <xf numFmtId="10" fontId="0" fillId="0" borderId="0" xfId="0" applyNumberFormat="1"/>
    <xf numFmtId="165" fontId="0" fillId="0" borderId="0" xfId="0" applyNumberFormat="1"/>
    <xf numFmtId="165" fontId="7" fillId="0" borderId="0" xfId="1" applyNumberFormat="1" applyFont="1" applyAlignment="1" applyProtection="1"/>
    <xf numFmtId="165" fontId="4" fillId="0" borderId="0" xfId="0" applyNumberFormat="1" applyFont="1"/>
    <xf numFmtId="165" fontId="8" fillId="0" borderId="0" xfId="1" applyNumberFormat="1" applyFont="1" applyAlignment="1" applyProtection="1"/>
    <xf numFmtId="1" fontId="0" fillId="0" borderId="0" xfId="0" applyNumberFormat="1" applyBorder="1"/>
    <xf numFmtId="1" fontId="0" fillId="0" borderId="8" xfId="0" applyNumberFormat="1" applyBorder="1"/>
    <xf numFmtId="166" fontId="0" fillId="0" borderId="2" xfId="0" applyNumberFormat="1" applyFill="1" applyBorder="1"/>
    <xf numFmtId="166" fontId="0" fillId="0" borderId="0" xfId="0" applyNumberFormat="1"/>
    <xf numFmtId="166" fontId="0" fillId="0" borderId="1" xfId="0" applyNumberFormat="1" applyFill="1" applyBorder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Fill="1"/>
    <xf numFmtId="166" fontId="0" fillId="0" borderId="1" xfId="0" applyNumberFormat="1" applyBorder="1"/>
    <xf numFmtId="166" fontId="0" fillId="0" borderId="6" xfId="0" applyNumberFormat="1" applyBorder="1"/>
    <xf numFmtId="42" fontId="0" fillId="0" borderId="6" xfId="0" applyNumberFormat="1" applyBorder="1"/>
    <xf numFmtId="0" fontId="0" fillId="0" borderId="8" xfId="0" applyBorder="1" applyAlignment="1">
      <alignment horizontal="center" wrapText="1"/>
    </xf>
    <xf numFmtId="3" fontId="0" fillId="0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166" fontId="0" fillId="0" borderId="6" xfId="0" applyNumberFormat="1" applyFill="1" applyBorder="1"/>
    <xf numFmtId="0" fontId="0" fillId="0" borderId="0" xfId="0" applyFill="1"/>
    <xf numFmtId="10" fontId="0" fillId="0" borderId="0" xfId="0" applyNumberFormat="1" applyFill="1"/>
    <xf numFmtId="0" fontId="0" fillId="0" borderId="0" xfId="0" applyNumberFormat="1" applyFill="1"/>
    <xf numFmtId="0" fontId="0" fillId="0" borderId="14" xfId="0" applyFill="1" applyBorder="1"/>
    <xf numFmtId="0" fontId="0" fillId="0" borderId="2" xfId="0" applyFill="1" applyBorder="1"/>
    <xf numFmtId="10" fontId="0" fillId="0" borderId="2" xfId="0" applyNumberFormat="1" applyFill="1" applyBorder="1"/>
    <xf numFmtId="10" fontId="0" fillId="0" borderId="5" xfId="0" applyNumberFormat="1" applyFill="1" applyBorder="1"/>
    <xf numFmtId="10" fontId="11" fillId="0" borderId="2" xfId="0" applyNumberFormat="1" applyFont="1" applyFill="1" applyBorder="1"/>
    <xf numFmtId="167" fontId="0" fillId="0" borderId="2" xfId="0" applyNumberFormat="1" applyFill="1" applyBorder="1"/>
    <xf numFmtId="165" fontId="0" fillId="0" borderId="2" xfId="0" applyNumberFormat="1" applyFill="1" applyBorder="1"/>
    <xf numFmtId="165" fontId="0" fillId="0" borderId="8" xfId="0" applyNumberFormat="1" applyFill="1" applyBorder="1"/>
    <xf numFmtId="165" fontId="0" fillId="0" borderId="0" xfId="0" applyNumberFormat="1" applyFill="1"/>
    <xf numFmtId="0" fontId="2" fillId="0" borderId="0" xfId="0" applyFont="1"/>
    <xf numFmtId="165" fontId="2" fillId="0" borderId="0" xfId="0" applyNumberFormat="1" applyFont="1"/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3" fillId="0" borderId="0" xfId="1" applyFill="1" applyAlignment="1" applyProtection="1">
      <alignment horizontal="center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13" xfId="0" applyFill="1" applyBorder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horizontal="left"/>
    </xf>
    <xf numFmtId="0" fontId="7" fillId="0" borderId="0" xfId="1" applyFont="1" applyFill="1" applyAlignment="1" applyProtection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10" fillId="0" borderId="14" xfId="0" applyFont="1" applyFill="1" applyBorder="1"/>
    <xf numFmtId="165" fontId="10" fillId="0" borderId="2" xfId="0" applyNumberFormat="1" applyFont="1" applyFill="1" applyBorder="1"/>
    <xf numFmtId="166" fontId="10" fillId="0" borderId="2" xfId="0" applyNumberFormat="1" applyFont="1" applyFill="1" applyBorder="1"/>
    <xf numFmtId="10" fontId="10" fillId="0" borderId="2" xfId="0" applyNumberFormat="1" applyFont="1" applyFill="1" applyBorder="1"/>
    <xf numFmtId="165" fontId="10" fillId="0" borderId="0" xfId="0" applyNumberFormat="1" applyFont="1" applyFill="1"/>
    <xf numFmtId="0" fontId="10" fillId="0" borderId="0" xfId="0" applyFont="1"/>
    <xf numFmtId="166" fontId="10" fillId="0" borderId="0" xfId="0" applyNumberFormat="1" applyFont="1"/>
    <xf numFmtId="10" fontId="10" fillId="0" borderId="0" xfId="0" applyNumberFormat="1" applyFont="1"/>
    <xf numFmtId="0" fontId="0" fillId="3" borderId="2" xfId="0" applyFill="1" applyBorder="1"/>
    <xf numFmtId="0" fontId="0" fillId="0" borderId="0" xfId="0" applyBorder="1" applyAlignment="1">
      <alignment horizontal="center" wrapText="1"/>
    </xf>
    <xf numFmtId="165" fontId="0" fillId="3" borderId="19" xfId="0" applyNumberFormat="1" applyFill="1" applyBorder="1"/>
    <xf numFmtId="165" fontId="0" fillId="3" borderId="20" xfId="0" applyNumberFormat="1" applyFill="1" applyBorder="1"/>
    <xf numFmtId="166" fontId="0" fillId="3" borderId="20" xfId="0" applyNumberFormat="1" applyFill="1" applyBorder="1"/>
    <xf numFmtId="10" fontId="0" fillId="3" borderId="20" xfId="0" applyNumberForma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166" fontId="0" fillId="3" borderId="22" xfId="0" applyNumberFormat="1" applyFill="1" applyBorder="1"/>
    <xf numFmtId="10" fontId="0" fillId="3" borderId="22" xfId="0" applyNumberFormat="1" applyFill="1" applyBorder="1"/>
    <xf numFmtId="165" fontId="0" fillId="3" borderId="23" xfId="0" applyNumberFormat="1" applyFill="1" applyBorder="1"/>
    <xf numFmtId="165" fontId="0" fillId="3" borderId="24" xfId="0" applyNumberFormat="1" applyFill="1" applyBorder="1"/>
    <xf numFmtId="166" fontId="0" fillId="3" borderId="24" xfId="0" applyNumberFormat="1" applyFill="1" applyBorder="1"/>
    <xf numFmtId="10" fontId="0" fillId="3" borderId="24" xfId="0" applyNumberFormat="1" applyFill="1" applyBorder="1"/>
    <xf numFmtId="166" fontId="0" fillId="3" borderId="25" xfId="0" applyNumberFormat="1" applyFill="1" applyBorder="1"/>
    <xf numFmtId="0" fontId="0" fillId="0" borderId="4" xfId="0" applyBorder="1"/>
    <xf numFmtId="0" fontId="0" fillId="0" borderId="26" xfId="0" applyBorder="1"/>
    <xf numFmtId="0" fontId="0" fillId="0" borderId="27" xfId="0" applyBorder="1"/>
    <xf numFmtId="166" fontId="0" fillId="0" borderId="0" xfId="0" applyNumberFormat="1" applyFill="1" applyBorder="1"/>
    <xf numFmtId="0" fontId="10" fillId="0" borderId="2" xfId="0" applyFont="1" applyFill="1" applyBorder="1"/>
    <xf numFmtId="0" fontId="1" fillId="0" borderId="0" xfId="1" applyFont="1" applyFill="1" applyAlignment="1" applyProtection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Border="1"/>
    <xf numFmtId="3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/>
    <xf numFmtId="0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4" borderId="2" xfId="0" applyFill="1" applyBorder="1"/>
    <xf numFmtId="166" fontId="0" fillId="4" borderId="2" xfId="0" applyNumberFormat="1" applyFill="1" applyBorder="1"/>
    <xf numFmtId="10" fontId="0" fillId="4" borderId="2" xfId="0" applyNumberFormat="1" applyFill="1" applyBorder="1"/>
    <xf numFmtId="0" fontId="0" fillId="4" borderId="5" xfId="0" applyFill="1" applyBorder="1"/>
    <xf numFmtId="10" fontId="0" fillId="4" borderId="5" xfId="0" applyNumberFormat="1" applyFill="1" applyBorder="1"/>
    <xf numFmtId="166" fontId="0" fillId="4" borderId="5" xfId="0" applyNumberFormat="1" applyFill="1" applyBorder="1"/>
    <xf numFmtId="0" fontId="0" fillId="4" borderId="14" xfId="0" applyFill="1" applyBorder="1"/>
    <xf numFmtId="0" fontId="0" fillId="4" borderId="15" xfId="0" applyFill="1" applyBorder="1"/>
    <xf numFmtId="0" fontId="10" fillId="4" borderId="14" xfId="0" applyFont="1" applyFill="1" applyBorder="1"/>
    <xf numFmtId="0" fontId="10" fillId="4" borderId="2" xfId="0" applyFont="1" applyFill="1" applyBorder="1"/>
    <xf numFmtId="165" fontId="10" fillId="4" borderId="2" xfId="0" applyNumberFormat="1" applyFont="1" applyFill="1" applyBorder="1"/>
    <xf numFmtId="166" fontId="10" fillId="4" borderId="2" xfId="0" applyNumberFormat="1" applyFont="1" applyFill="1" applyBorder="1"/>
    <xf numFmtId="10" fontId="10" fillId="4" borderId="2" xfId="0" applyNumberFormat="1" applyFont="1" applyFill="1" applyBorder="1"/>
    <xf numFmtId="0" fontId="10" fillId="4" borderId="16" xfId="0" applyFont="1" applyFill="1" applyBorder="1"/>
    <xf numFmtId="0" fontId="10" fillId="4" borderId="8" xfId="0" applyFont="1" applyFill="1" applyBorder="1"/>
    <xf numFmtId="0" fontId="10" fillId="4" borderId="15" xfId="0" applyFont="1" applyFill="1" applyBorder="1"/>
    <xf numFmtId="0" fontId="10" fillId="4" borderId="17" xfId="0" applyFont="1" applyFill="1" applyBorder="1"/>
    <xf numFmtId="165" fontId="10" fillId="4" borderId="0" xfId="0" applyNumberFormat="1" applyFont="1" applyFill="1"/>
    <xf numFmtId="166" fontId="10" fillId="4" borderId="5" xfId="0" applyNumberFormat="1" applyFont="1" applyFill="1" applyBorder="1"/>
    <xf numFmtId="10" fontId="10" fillId="4" borderId="5" xfId="0" applyNumberFormat="1" applyFont="1" applyFill="1" applyBorder="1"/>
    <xf numFmtId="165" fontId="0" fillId="4" borderId="2" xfId="0" applyNumberFormat="1" applyFill="1" applyBorder="1"/>
    <xf numFmtId="165" fontId="0" fillId="4" borderId="8" xfId="0" applyNumberFormat="1" applyFill="1" applyBorder="1"/>
    <xf numFmtId="165" fontId="0" fillId="4" borderId="0" xfId="0" applyNumberFormat="1" applyFill="1"/>
    <xf numFmtId="165" fontId="0" fillId="4" borderId="23" xfId="0" applyNumberFormat="1" applyFill="1" applyBorder="1"/>
    <xf numFmtId="165" fontId="0" fillId="4" borderId="24" xfId="0" applyNumberFormat="1" applyFill="1" applyBorder="1"/>
    <xf numFmtId="166" fontId="0" fillId="4" borderId="24" xfId="0" applyNumberFormat="1" applyFill="1" applyBorder="1"/>
    <xf numFmtId="10" fontId="0" fillId="4" borderId="24" xfId="0" applyNumberFormat="1" applyFill="1" applyBorder="1"/>
    <xf numFmtId="166" fontId="0" fillId="4" borderId="27" xfId="0" applyNumberFormat="1" applyFill="1" applyBorder="1"/>
    <xf numFmtId="165" fontId="0" fillId="4" borderId="21" xfId="0" applyNumberFormat="1" applyFill="1" applyBorder="1"/>
    <xf numFmtId="165" fontId="0" fillId="4" borderId="22" xfId="0" applyNumberFormat="1" applyFill="1" applyBorder="1"/>
    <xf numFmtId="166" fontId="0" fillId="4" borderId="22" xfId="0" applyNumberFormat="1" applyFill="1" applyBorder="1"/>
    <xf numFmtId="10" fontId="0" fillId="4" borderId="22" xfId="0" applyNumberFormat="1" applyFill="1" applyBorder="1"/>
    <xf numFmtId="165" fontId="0" fillId="4" borderId="28" xfId="0" applyNumberFormat="1" applyFill="1" applyBorder="1"/>
    <xf numFmtId="165" fontId="0" fillId="4" borderId="29" xfId="0" applyNumberFormat="1" applyFill="1" applyBorder="1"/>
    <xf numFmtId="166" fontId="0" fillId="4" borderId="29" xfId="0" applyNumberFormat="1" applyFill="1" applyBorder="1"/>
    <xf numFmtId="10" fontId="0" fillId="4" borderId="29" xfId="0" applyNumberFormat="1" applyFill="1" applyBorder="1"/>
    <xf numFmtId="166" fontId="0" fillId="4" borderId="30" xfId="0" applyNumberFormat="1" applyFill="1" applyBorder="1"/>
    <xf numFmtId="165" fontId="0" fillId="4" borderId="1" xfId="0" applyNumberFormat="1" applyFill="1" applyBorder="1"/>
    <xf numFmtId="10" fontId="11" fillId="4" borderId="2" xfId="0" applyNumberFormat="1" applyFont="1" applyFill="1" applyBorder="1"/>
    <xf numFmtId="167" fontId="0" fillId="4" borderId="2" xfId="0" applyNumberFormat="1" applyFill="1" applyBorder="1"/>
    <xf numFmtId="2" fontId="0" fillId="0" borderId="2" xfId="0" applyNumberFormat="1" applyFill="1" applyBorder="1"/>
    <xf numFmtId="0" fontId="4" fillId="0" borderId="0" xfId="0" applyFont="1"/>
    <xf numFmtId="0" fontId="0" fillId="4" borderId="2" xfId="0" applyFill="1" applyBorder="1"/>
    <xf numFmtId="166" fontId="0" fillId="4" borderId="2" xfId="0" applyNumberFormat="1" applyFill="1" applyBorder="1"/>
    <xf numFmtId="2" fontId="0" fillId="4" borderId="2" xfId="0" applyNumberFormat="1" applyFill="1" applyBorder="1"/>
    <xf numFmtId="2" fontId="0" fillId="4" borderId="5" xfId="0" applyNumberFormat="1" applyFill="1" applyBorder="1"/>
    <xf numFmtId="0" fontId="5" fillId="0" borderId="0" xfId="0" applyFont="1" applyAlignment="1"/>
    <xf numFmtId="0" fontId="4" fillId="0" borderId="0" xfId="0" applyFont="1" applyBorder="1"/>
    <xf numFmtId="0" fontId="13" fillId="0" borderId="9" xfId="0" applyFont="1" applyBorder="1"/>
    <xf numFmtId="0" fontId="13" fillId="0" borderId="1" xfId="0" applyFont="1" applyBorder="1"/>
    <xf numFmtId="0" fontId="13" fillId="0" borderId="11" xfId="0" applyFont="1" applyBorder="1"/>
    <xf numFmtId="0" fontId="13" fillId="0" borderId="0" xfId="0" applyFont="1"/>
    <xf numFmtId="0" fontId="13" fillId="0" borderId="3" xfId="0" applyFont="1" applyBorder="1"/>
    <xf numFmtId="0" fontId="13" fillId="0" borderId="0" xfId="0" applyFont="1" applyBorder="1"/>
    <xf numFmtId="0" fontId="13" fillId="0" borderId="4" xfId="0" applyFont="1" applyBorder="1"/>
    <xf numFmtId="10" fontId="13" fillId="0" borderId="0" xfId="0" applyNumberFormat="1" applyFont="1" applyBorder="1"/>
    <xf numFmtId="168" fontId="13" fillId="0" borderId="4" xfId="2" applyNumberFormat="1" applyFont="1" applyBorder="1"/>
    <xf numFmtId="168" fontId="0" fillId="0" borderId="0" xfId="2" applyNumberFormat="1" applyFont="1" applyBorder="1"/>
    <xf numFmtId="0" fontId="13" fillId="0" borderId="7" xfId="0" applyFont="1" applyBorder="1"/>
    <xf numFmtId="0" fontId="13" fillId="0" borderId="8" xfId="0" applyFont="1" applyBorder="1"/>
    <xf numFmtId="10" fontId="13" fillId="0" borderId="8" xfId="0" applyNumberFormat="1" applyFont="1" applyBorder="1"/>
    <xf numFmtId="168" fontId="13" fillId="0" borderId="8" xfId="2" applyNumberFormat="1" applyFont="1" applyBorder="1"/>
    <xf numFmtId="168" fontId="0" fillId="0" borderId="3" xfId="2" applyNumberFormat="1" applyFont="1" applyBorder="1"/>
    <xf numFmtId="0" fontId="14" fillId="0" borderId="0" xfId="0" applyFont="1"/>
    <xf numFmtId="0" fontId="14" fillId="0" borderId="0" xfId="0" applyFont="1" applyAlignment="1">
      <alignment horizontal="center" wrapText="1"/>
    </xf>
    <xf numFmtId="9" fontId="13" fillId="0" borderId="1" xfId="3" applyFont="1" applyBorder="1"/>
    <xf numFmtId="168" fontId="13" fillId="0" borderId="11" xfId="2" applyNumberFormat="1" applyFont="1" applyBorder="1"/>
    <xf numFmtId="166" fontId="14" fillId="0" borderId="0" xfId="0" applyNumberFormat="1" applyFont="1" applyFill="1" applyBorder="1"/>
    <xf numFmtId="9" fontId="13" fillId="0" borderId="0" xfId="3" applyFont="1" applyBorder="1"/>
    <xf numFmtId="9" fontId="13" fillId="0" borderId="8" xfId="3" applyFont="1" applyBorder="1"/>
    <xf numFmtId="168" fontId="13" fillId="0" borderId="10" xfId="2" applyNumberFormat="1" applyFont="1" applyBorder="1"/>
    <xf numFmtId="168" fontId="0" fillId="0" borderId="0" xfId="0" applyNumberFormat="1"/>
    <xf numFmtId="0" fontId="13" fillId="0" borderId="16" xfId="0" applyFont="1" applyBorder="1"/>
    <xf numFmtId="0" fontId="13" fillId="0" borderId="2" xfId="0" applyFont="1" applyBorder="1"/>
    <xf numFmtId="10" fontId="13" fillId="0" borderId="2" xfId="0" applyNumberFormat="1" applyFont="1" applyBorder="1"/>
    <xf numFmtId="168" fontId="13" fillId="0" borderId="14" xfId="0" applyNumberFormat="1" applyFont="1" applyBorder="1"/>
    <xf numFmtId="0" fontId="14" fillId="0" borderId="0" xfId="0" applyNumberFormat="1" applyFont="1" applyFill="1" applyBorder="1"/>
    <xf numFmtId="0" fontId="13" fillId="0" borderId="0" xfId="0" applyFont="1" applyFill="1"/>
    <xf numFmtId="0" fontId="13" fillId="4" borderId="3" xfId="0" applyFont="1" applyFill="1" applyBorder="1"/>
    <xf numFmtId="0" fontId="13" fillId="4" borderId="0" xfId="0" applyFont="1" applyFill="1" applyBorder="1"/>
    <xf numFmtId="10" fontId="13" fillId="4" borderId="0" xfId="0" applyNumberFormat="1" applyFont="1" applyFill="1" applyBorder="1"/>
    <xf numFmtId="168" fontId="13" fillId="4" borderId="4" xfId="2" applyNumberFormat="1" applyFont="1" applyFill="1" applyBorder="1"/>
    <xf numFmtId="10" fontId="0" fillId="0" borderId="0" xfId="0" applyNumberFormat="1" applyBorder="1"/>
    <xf numFmtId="166" fontId="0" fillId="3" borderId="2" xfId="0" applyNumberFormat="1" applyFill="1" applyBorder="1"/>
    <xf numFmtId="0" fontId="0" fillId="0" borderId="2" xfId="0" applyBorder="1" applyAlignment="1">
      <alignment horizontal="left"/>
    </xf>
    <xf numFmtId="165" fontId="0" fillId="0" borderId="13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right"/>
    </xf>
    <xf numFmtId="165" fontId="4" fillId="0" borderId="0" xfId="0" applyNumberFormat="1" applyFont="1" applyAlignment="1">
      <alignment horizontal="center"/>
    </xf>
    <xf numFmtId="0" fontId="0" fillId="0" borderId="0" xfId="0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0" fillId="0" borderId="0" xfId="2" applyNumberFormat="1" applyFont="1" applyBorder="1"/>
    <xf numFmtId="3" fontId="13" fillId="0" borderId="0" xfId="0" applyNumberFormat="1" applyFont="1"/>
    <xf numFmtId="0" fontId="15" fillId="5" borderId="0" xfId="0" applyFont="1" applyFill="1"/>
    <xf numFmtId="10" fontId="15" fillId="5" borderId="0" xfId="0" applyNumberFormat="1" applyFont="1" applyFill="1"/>
    <xf numFmtId="0" fontId="15" fillId="5" borderId="0" xfId="0" applyFont="1" applyFill="1" applyBorder="1"/>
    <xf numFmtId="0" fontId="13" fillId="3" borderId="0" xfId="0" applyFont="1" applyFill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22"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4" formatCode="0.00%"/>
      <fill>
        <patternFill patternType="solid">
          <fgColor indexed="64"/>
          <bgColor theme="4" tint="0.79998168889431442"/>
        </patternFill>
      </fill>
      <border diagonalUp="0" diagonalDown="0" outline="0">
        <left/>
        <right/>
        <top/>
        <bottom style="double">
          <color indexed="64"/>
        </bottom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solid">
          <fgColor indexed="64"/>
          <bgColor theme="4" tint="0.79998168889431442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166" formatCode="&quot;$&quot;#,##0"/>
      <fill>
        <patternFill patternType="none">
          <fgColor indexed="64"/>
          <bgColor indexed="65"/>
        </patternFill>
      </fill>
    </dxf>
    <dxf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/>
        <right/>
        <top/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numFmt numFmtId="166" formatCode="&quot;$&quot;#,##0"/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I12" headerRowCount="0" totalsRowShown="0" headerRowDxfId="21" dataDxfId="20" tableBorderDxfId="19">
  <tableColumns count="9">
    <tableColumn id="1" name="Column1" headerRowDxfId="18" dataDxfId="17"/>
    <tableColumn id="2" name="Column2" headerRowDxfId="16" dataDxfId="15"/>
    <tableColumn id="3" name="Column3" headerRowDxfId="14" dataDxfId="13"/>
    <tableColumn id="4" name="Column4" headerRowDxfId="12" dataDxfId="11"/>
    <tableColumn id="5" name="Column5" headerRowDxfId="10" dataDxfId="9"/>
    <tableColumn id="6" name="Column6" headerRowDxfId="8" dataDxfId="7"/>
    <tableColumn id="7" name="Column7" headerRowDxfId="6" dataDxfId="5"/>
    <tableColumn id="8" name="Column8" headerRowDxfId="4" dataDxfId="3"/>
    <tableColumn id="9" name="Column9" headerRowDxfId="2" dataDxfId="1" dataCellStyle="Hyperlink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earch.uky.edu/ospa/info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esearch.uky.edu/ospa/info.html" TargetMode="External"/><Relationship Id="rId1" Type="http://schemas.openxmlformats.org/officeDocument/2006/relationships/hyperlink" Target="http://www.research.uky.edu/gs/FacultyandStaff/universal_rates.html" TargetMode="External"/><Relationship Id="rId6" Type="http://schemas.openxmlformats.org/officeDocument/2006/relationships/hyperlink" Target="http://grants.nih.gov/grants/guide/notice-files/NOT-OD-12-035.html" TargetMode="External"/><Relationship Id="rId5" Type="http://schemas.openxmlformats.org/officeDocument/2006/relationships/hyperlink" Target="http://www.research.uky.edu/vpresearch/guide/enrichment.html" TargetMode="External"/><Relationship Id="rId4" Type="http://schemas.openxmlformats.org/officeDocument/2006/relationships/hyperlink" Target="http://grants.nih.gov/grants/guide/notice-files/NOT-OD-12-03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grants.nih.gov/grants/guide/notice-files/NOT-OD-12-035.html" TargetMode="External"/><Relationship Id="rId1" Type="http://schemas.openxmlformats.org/officeDocument/2006/relationships/hyperlink" Target="http://www.research.uky.edu/ospa/info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grants.nih.gov/grants/guide/notice-files/NOT-OD-12-035.html" TargetMode="External"/><Relationship Id="rId2" Type="http://schemas.openxmlformats.org/officeDocument/2006/relationships/hyperlink" Target="http://grants.nih.gov/grants/guide/notice-files/NOT-OD-12-035.html" TargetMode="External"/><Relationship Id="rId1" Type="http://schemas.openxmlformats.org/officeDocument/2006/relationships/hyperlink" Target="http://www.research.uky.edu/ospa/info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rants.nih.gov/grants/guide/notice-files/NOT-OD-12-035.html" TargetMode="External"/><Relationship Id="rId2" Type="http://schemas.openxmlformats.org/officeDocument/2006/relationships/hyperlink" Target="http://grants.nih.gov/grants/guide/notice-files/NOT-OD-12-035.html" TargetMode="External"/><Relationship Id="rId1" Type="http://schemas.openxmlformats.org/officeDocument/2006/relationships/hyperlink" Target="http://www.research.uky.edu/ospa/info.html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ants.nih.gov/grants/guide/notice-files/NOT-OD-12-035.html" TargetMode="External"/><Relationship Id="rId2" Type="http://schemas.openxmlformats.org/officeDocument/2006/relationships/hyperlink" Target="http://grants.nih.gov/grants/guide/notice-files/NOT-OD-12-035.html" TargetMode="External"/><Relationship Id="rId1" Type="http://schemas.openxmlformats.org/officeDocument/2006/relationships/hyperlink" Target="http://www.research.uky.edu/ospa/info.html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rants.nih.gov/grants/guide/notice-files/NOT-OD-12-035.html" TargetMode="External"/><Relationship Id="rId2" Type="http://schemas.openxmlformats.org/officeDocument/2006/relationships/hyperlink" Target="http://grants.nih.gov/grants/guide/notice-files/NOT-OD-12-035.html" TargetMode="External"/><Relationship Id="rId1" Type="http://schemas.openxmlformats.org/officeDocument/2006/relationships/hyperlink" Target="http://www.research.uky.edu/ospa/info.html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4"/>
  <sheetViews>
    <sheetView showZeros="0" tabSelected="1" zoomScale="85" zoomScaleNormal="85" workbookViewId="0">
      <selection activeCell="R31" sqref="R30:R31"/>
    </sheetView>
  </sheetViews>
  <sheetFormatPr defaultRowHeight="14.4" x14ac:dyDescent="0.3"/>
  <cols>
    <col min="2" max="2" width="11.6640625" style="124" customWidth="1"/>
    <col min="3" max="3" width="33.5546875" customWidth="1"/>
    <col min="4" max="4" width="13.44140625" customWidth="1"/>
    <col min="6" max="6" width="8.88671875" style="124" customWidth="1"/>
    <col min="7" max="7" width="12.6640625" customWidth="1"/>
    <col min="8" max="8" width="10.33203125" bestFit="1" customWidth="1"/>
    <col min="9" max="9" width="14.88671875" customWidth="1"/>
    <col min="10" max="10" width="9.88671875" bestFit="1" customWidth="1"/>
    <col min="11" max="11" width="11.44140625" bestFit="1" customWidth="1"/>
    <col min="12" max="12" width="12" bestFit="1" customWidth="1"/>
    <col min="13" max="13" width="10.109375" customWidth="1"/>
    <col min="14" max="14" width="11" bestFit="1" customWidth="1"/>
    <col min="15" max="15" width="10.33203125" bestFit="1" customWidth="1"/>
    <col min="16" max="16" width="11.33203125" bestFit="1" customWidth="1"/>
    <col min="17" max="17" width="10.33203125" customWidth="1"/>
    <col min="18" max="18" width="12" bestFit="1" customWidth="1"/>
  </cols>
  <sheetData>
    <row r="1" spans="1:18" ht="18" x14ac:dyDescent="0.35">
      <c r="C1" s="19" t="s">
        <v>0</v>
      </c>
    </row>
    <row r="2" spans="1:18" x14ac:dyDescent="0.3">
      <c r="C2" s="27" t="s">
        <v>498</v>
      </c>
    </row>
    <row r="3" spans="1:18" ht="57.6" x14ac:dyDescent="0.3">
      <c r="A3" t="s">
        <v>499</v>
      </c>
      <c r="B3" s="125" t="s">
        <v>506</v>
      </c>
      <c r="C3" s="13" t="s">
        <v>2</v>
      </c>
      <c r="D3" s="1" t="s">
        <v>3</v>
      </c>
      <c r="E3" s="38" t="s">
        <v>4</v>
      </c>
      <c r="F3" s="123" t="s">
        <v>503</v>
      </c>
      <c r="G3" s="13" t="s">
        <v>5</v>
      </c>
      <c r="H3" s="1" t="s">
        <v>31</v>
      </c>
      <c r="I3" s="1" t="s">
        <v>32</v>
      </c>
      <c r="J3" s="1" t="s">
        <v>39</v>
      </c>
      <c r="K3" s="1" t="s">
        <v>33</v>
      </c>
      <c r="L3" s="1" t="s">
        <v>41</v>
      </c>
      <c r="M3" s="1" t="s">
        <v>34</v>
      </c>
      <c r="N3" s="1" t="s">
        <v>35</v>
      </c>
      <c r="O3" s="13"/>
      <c r="P3" s="16" t="s">
        <v>500</v>
      </c>
      <c r="Q3" s="2" t="s">
        <v>32</v>
      </c>
      <c r="R3" s="32" t="s">
        <v>40</v>
      </c>
    </row>
    <row r="4" spans="1:18" x14ac:dyDescent="0.3">
      <c r="A4" s="72"/>
      <c r="B4" s="73"/>
      <c r="C4" s="73" t="s">
        <v>522</v>
      </c>
      <c r="D4" s="73" t="s">
        <v>7</v>
      </c>
      <c r="E4" s="54">
        <v>158085</v>
      </c>
      <c r="F4" s="174">
        <f>G4*12</f>
        <v>3.6</v>
      </c>
      <c r="G4" s="74">
        <v>0.3</v>
      </c>
      <c r="H4" s="54">
        <f>IF((E4&gt;DETAILED!$D$40),(DETAILED!$D$40*G4),E4*G4)</f>
        <v>47426</v>
      </c>
      <c r="I4" s="54">
        <f t="shared" ref="I4:I16" si="0">IF(D4="Faculty",$Q$4,IF(D4="Staff", $Q$5, IF(D4="Post-Doc",$Q$6,IF(D4="Student",$Q$7,0))))</f>
        <v>11064</v>
      </c>
      <c r="J4" s="74">
        <f t="shared" ref="J4:J16" si="1">IF(D4="Faculty",$R$4,IF(D4="Staff", $R$5, IF(D4="Post-Doc",$R$6,IF(D4="Student",$R$7,IF(D4="Temp",$R$9,0)))))</f>
        <v>0.21249999999999999</v>
      </c>
      <c r="K4" s="54">
        <f>IF(E4&lt;DETAILED!$D$40,I4*G4,((DETAILED!$D$40*I4)/E4)*G4)</f>
        <v>3319</v>
      </c>
      <c r="L4" s="54">
        <f>J4*H4</f>
        <v>10078</v>
      </c>
      <c r="M4" s="54">
        <f>K4+L4</f>
        <v>13397</v>
      </c>
      <c r="N4" s="54">
        <f>H4+M4</f>
        <v>60823</v>
      </c>
      <c r="P4" s="4" t="s">
        <v>7</v>
      </c>
      <c r="Q4" s="5">
        <v>11064</v>
      </c>
      <c r="R4" s="6">
        <v>0.21249999999999999</v>
      </c>
    </row>
    <row r="5" spans="1:18" x14ac:dyDescent="0.3">
      <c r="A5" s="72"/>
      <c r="B5" s="73"/>
      <c r="C5" s="73" t="s">
        <v>523</v>
      </c>
      <c r="D5" s="73" t="s">
        <v>7</v>
      </c>
      <c r="E5" s="54">
        <v>69320</v>
      </c>
      <c r="F5" s="174">
        <f t="shared" ref="F5:F12" si="2">G5*12</f>
        <v>3</v>
      </c>
      <c r="G5" s="74">
        <v>0.25</v>
      </c>
      <c r="H5" s="54">
        <f>IF((E5&gt;DETAILED!$D$40),(DETAILED!$D$40*G5),E5*G5)</f>
        <v>17330</v>
      </c>
      <c r="I5" s="54">
        <f t="shared" si="0"/>
        <v>11064</v>
      </c>
      <c r="J5" s="74">
        <f t="shared" si="1"/>
        <v>0.21249999999999999</v>
      </c>
      <c r="K5" s="54">
        <f>IF(E5&lt;DETAILED!$D$40,I5*G5,((DETAILED!$D$40*I5)/E5)*G5)</f>
        <v>2766</v>
      </c>
      <c r="L5" s="54">
        <f t="shared" ref="L5:L16" si="3">J5*H5</f>
        <v>3683</v>
      </c>
      <c r="M5" s="54">
        <f t="shared" ref="M5:M16" si="4">K5+L5</f>
        <v>6449</v>
      </c>
      <c r="N5" s="54">
        <f t="shared" ref="N5:N16" si="5">H5+M5</f>
        <v>23779</v>
      </c>
      <c r="P5" s="4" t="s">
        <v>8</v>
      </c>
      <c r="Q5" s="5">
        <v>11064</v>
      </c>
      <c r="R5" s="6">
        <v>0.2155</v>
      </c>
    </row>
    <row r="6" spans="1:18" x14ac:dyDescent="0.3">
      <c r="A6" s="72"/>
      <c r="B6" s="73"/>
      <c r="C6" s="73" t="s">
        <v>524</v>
      </c>
      <c r="D6" s="73" t="s">
        <v>7</v>
      </c>
      <c r="E6" s="54">
        <v>125000</v>
      </c>
      <c r="F6" s="174">
        <f t="shared" si="2"/>
        <v>0.6</v>
      </c>
      <c r="G6" s="74">
        <v>0.05</v>
      </c>
      <c r="H6" s="54">
        <f>IF((E6&gt;DETAILED!$D$40),(DETAILED!$D$40*G6),E6*G6)</f>
        <v>6250</v>
      </c>
      <c r="I6" s="54">
        <f t="shared" si="0"/>
        <v>11064</v>
      </c>
      <c r="J6" s="74">
        <f t="shared" si="1"/>
        <v>0.21249999999999999</v>
      </c>
      <c r="K6" s="54">
        <f>IF(E6&lt;DETAILED!$D$40,I6*G6,((DETAILED!$D$40*I6)/E6)*G6)</f>
        <v>553</v>
      </c>
      <c r="L6" s="54">
        <f t="shared" si="3"/>
        <v>1328</v>
      </c>
      <c r="M6" s="54">
        <f t="shared" si="4"/>
        <v>1881</v>
      </c>
      <c r="N6" s="54">
        <f t="shared" si="5"/>
        <v>8131</v>
      </c>
      <c r="P6" s="4" t="s">
        <v>9</v>
      </c>
      <c r="Q6" s="5">
        <v>11064</v>
      </c>
      <c r="R6" s="6">
        <v>8.8499999999999995E-2</v>
      </c>
    </row>
    <row r="7" spans="1:18" x14ac:dyDescent="0.3">
      <c r="A7" s="72"/>
      <c r="B7" s="73"/>
      <c r="C7" s="73" t="s">
        <v>525</v>
      </c>
      <c r="D7" s="73" t="s">
        <v>7</v>
      </c>
      <c r="E7" s="54">
        <v>120440</v>
      </c>
      <c r="F7" s="174">
        <f t="shared" si="2"/>
        <v>0.6</v>
      </c>
      <c r="G7" s="74">
        <v>0.05</v>
      </c>
      <c r="H7" s="54">
        <f>IF((E7&gt;DETAILED!$D$40),(DETAILED!$D$40*G7),E7*G7)</f>
        <v>6022</v>
      </c>
      <c r="I7" s="54">
        <f t="shared" si="0"/>
        <v>11064</v>
      </c>
      <c r="J7" s="74">
        <f t="shared" si="1"/>
        <v>0.21249999999999999</v>
      </c>
      <c r="K7" s="54">
        <f>IF(E7&lt;DETAILED!$D$40,I7*G7,((DETAILED!$D$40*I7)/E7)*G7)</f>
        <v>553</v>
      </c>
      <c r="L7" s="54">
        <f t="shared" si="3"/>
        <v>1280</v>
      </c>
      <c r="M7" s="54">
        <f t="shared" si="4"/>
        <v>1833</v>
      </c>
      <c r="N7" s="54">
        <f t="shared" si="5"/>
        <v>7855</v>
      </c>
      <c r="P7" s="4" t="s">
        <v>10</v>
      </c>
      <c r="Q7" s="5">
        <v>2500</v>
      </c>
      <c r="R7" s="6">
        <v>8.8499999999999995E-2</v>
      </c>
    </row>
    <row r="8" spans="1:18" x14ac:dyDescent="0.3">
      <c r="A8" s="72"/>
      <c r="B8" s="73"/>
      <c r="C8" s="73" t="s">
        <v>526</v>
      </c>
      <c r="D8" s="73" t="s">
        <v>7</v>
      </c>
      <c r="E8" s="54">
        <v>230000</v>
      </c>
      <c r="F8" s="174">
        <f t="shared" si="2"/>
        <v>0.6</v>
      </c>
      <c r="G8" s="74">
        <v>0.05</v>
      </c>
      <c r="H8" s="54">
        <f>IF((E8&gt;DETAILED!$D$40),(DETAILED!$D$40*G8),E8*G8)</f>
        <v>9255</v>
      </c>
      <c r="I8" s="54">
        <f t="shared" si="0"/>
        <v>11064</v>
      </c>
      <c r="J8" s="74">
        <f t="shared" si="1"/>
        <v>0.21249999999999999</v>
      </c>
      <c r="K8" s="54">
        <f>IF(E8&lt;DETAILED!$D$40,I8*G8,((DETAILED!$D$40*I8)/E8)*G8)</f>
        <v>445</v>
      </c>
      <c r="L8" s="54">
        <f t="shared" si="3"/>
        <v>1967</v>
      </c>
      <c r="M8" s="54">
        <f t="shared" si="4"/>
        <v>2412</v>
      </c>
      <c r="N8" s="54">
        <f t="shared" si="5"/>
        <v>11667</v>
      </c>
      <c r="P8" s="4" t="s">
        <v>476</v>
      </c>
      <c r="Q8" s="5"/>
      <c r="R8" s="6">
        <v>0.19500000000000001</v>
      </c>
    </row>
    <row r="9" spans="1:18" x14ac:dyDescent="0.3">
      <c r="A9" s="72"/>
      <c r="B9" s="73"/>
      <c r="C9" s="73" t="s">
        <v>528</v>
      </c>
      <c r="D9" s="73" t="s">
        <v>8</v>
      </c>
      <c r="E9" s="54">
        <v>48443</v>
      </c>
      <c r="F9" s="174">
        <f t="shared" si="2"/>
        <v>6</v>
      </c>
      <c r="G9" s="74">
        <v>0.5</v>
      </c>
      <c r="H9" s="54">
        <f>IF((E9&gt;DETAILED!$D$40),(DETAILED!$D$40*G9),E9*G9)</f>
        <v>24222</v>
      </c>
      <c r="I9" s="54">
        <f t="shared" si="0"/>
        <v>11064</v>
      </c>
      <c r="J9" s="74">
        <f t="shared" si="1"/>
        <v>0.2155</v>
      </c>
      <c r="K9" s="54">
        <f>IF(E9&lt;DETAILED!$D$40,I9*G9,((DETAILED!$D$40*I9)/E9)*G9)</f>
        <v>5532</v>
      </c>
      <c r="L9" s="54">
        <f t="shared" si="3"/>
        <v>5220</v>
      </c>
      <c r="M9" s="54">
        <f t="shared" si="4"/>
        <v>10752</v>
      </c>
      <c r="N9" s="54">
        <f t="shared" si="5"/>
        <v>34974</v>
      </c>
      <c r="P9" s="10" t="s">
        <v>11</v>
      </c>
      <c r="Q9" s="11">
        <v>0</v>
      </c>
      <c r="R9" s="17">
        <v>0.09</v>
      </c>
    </row>
    <row r="10" spans="1:18" s="124" customFormat="1" x14ac:dyDescent="0.3">
      <c r="A10" s="72" t="s">
        <v>536</v>
      </c>
      <c r="B10" s="73"/>
      <c r="C10" s="73" t="s">
        <v>529</v>
      </c>
      <c r="D10" s="73" t="s">
        <v>9</v>
      </c>
      <c r="E10" s="54">
        <v>47476</v>
      </c>
      <c r="F10" s="174">
        <f t="shared" si="2"/>
        <v>12</v>
      </c>
      <c r="G10" s="74">
        <v>1</v>
      </c>
      <c r="H10" s="54">
        <f>IF((E10&gt;DETAILED!$D$40),(DETAILED!$D$40*G10),E10*G10)</f>
        <v>47476</v>
      </c>
      <c r="I10" s="54">
        <f>Q6</f>
        <v>11064</v>
      </c>
      <c r="J10" s="74">
        <f>R6</f>
        <v>8.8499999999999995E-2</v>
      </c>
      <c r="K10" s="54">
        <f>IF(E10&lt;DETAILED!$D$40,I10*G10,((DETAILED!$D$40*I10)/E10)*G10)</f>
        <v>11064</v>
      </c>
      <c r="L10" s="54">
        <f t="shared" si="3"/>
        <v>4202</v>
      </c>
      <c r="M10" s="54">
        <f t="shared" si="4"/>
        <v>15266</v>
      </c>
      <c r="N10" s="54">
        <f t="shared" si="5"/>
        <v>62742</v>
      </c>
      <c r="P10" s="126"/>
      <c r="Q10" s="126"/>
      <c r="R10" s="216"/>
    </row>
    <row r="11" spans="1:18" s="124" customFormat="1" x14ac:dyDescent="0.3">
      <c r="A11" s="72"/>
      <c r="B11" s="73"/>
      <c r="C11" s="73" t="s">
        <v>530</v>
      </c>
      <c r="D11" s="73" t="s">
        <v>9</v>
      </c>
      <c r="E11" s="54">
        <v>47476</v>
      </c>
      <c r="F11" s="174">
        <f t="shared" si="2"/>
        <v>12</v>
      </c>
      <c r="G11" s="74">
        <v>1</v>
      </c>
      <c r="H11" s="54">
        <f>IF((E11&gt;DETAILED!$D$40),(DETAILED!$D$40*G11),E11*G11)</f>
        <v>47476</v>
      </c>
      <c r="I11" s="54">
        <f>Q6</f>
        <v>11064</v>
      </c>
      <c r="J11" s="74">
        <f>R7</f>
        <v>8.8499999999999995E-2</v>
      </c>
      <c r="K11" s="54">
        <f>IF(E11&lt;DETAILED!$D$40,I11*G11,((DETAILED!$D$40*I11)/E11)*G11)</f>
        <v>11064</v>
      </c>
      <c r="L11" s="54">
        <f t="shared" ref="L11:L12" si="6">J11*H11</f>
        <v>4202</v>
      </c>
      <c r="M11" s="54">
        <f t="shared" ref="M11:M12" si="7">K11+L11</f>
        <v>15266</v>
      </c>
      <c r="N11" s="54">
        <f t="shared" ref="N11:N12" si="8">H11+M11</f>
        <v>62742</v>
      </c>
      <c r="P11" s="126"/>
      <c r="Q11" s="126"/>
      <c r="R11" s="216"/>
    </row>
    <row r="12" spans="1:18" s="124" customFormat="1" x14ac:dyDescent="0.3">
      <c r="A12" s="72" t="s">
        <v>536</v>
      </c>
      <c r="B12" s="73"/>
      <c r="C12" s="73" t="s">
        <v>531</v>
      </c>
      <c r="D12" s="73" t="s">
        <v>8</v>
      </c>
      <c r="E12" s="54">
        <v>57175</v>
      </c>
      <c r="F12" s="174">
        <f t="shared" si="2"/>
        <v>3.6</v>
      </c>
      <c r="G12" s="74">
        <v>0.3</v>
      </c>
      <c r="H12" s="54">
        <f>IF((E12&gt;DETAILED!$D$40),(DETAILED!$D$40*G12),E12*G12)</f>
        <v>17153</v>
      </c>
      <c r="I12" s="54">
        <f t="shared" ref="I12" si="9">IF(D12="Faculty",$Q$4,IF(D12="Staff", $Q$5, IF(D12="Post-Doc",$Q$6,IF(D12="Student",$Q$7,0))))</f>
        <v>11064</v>
      </c>
      <c r="J12" s="74">
        <f t="shared" ref="J12" si="10">IF(D12="Faculty",$R$4,IF(D12="Staff", $R$5, IF(D12="Post-Doc",$R$6,IF(D12="Student",$R$7,IF(D12="Temp",$R$9,0)))))</f>
        <v>0.2155</v>
      </c>
      <c r="K12" s="54">
        <f>IF(E12&lt;DETAILED!$D$40,I12*G12,((DETAILED!$D$40*I12)/E12)*G12)</f>
        <v>3319</v>
      </c>
      <c r="L12" s="54">
        <f t="shared" si="6"/>
        <v>3696</v>
      </c>
      <c r="M12" s="54">
        <f t="shared" si="7"/>
        <v>7015</v>
      </c>
      <c r="N12" s="54">
        <f t="shared" si="8"/>
        <v>24168</v>
      </c>
      <c r="P12" s="126"/>
      <c r="Q12" s="126"/>
      <c r="R12" s="216"/>
    </row>
    <row r="13" spans="1:18" x14ac:dyDescent="0.3">
      <c r="A13" s="140"/>
      <c r="B13" s="134" t="s">
        <v>504</v>
      </c>
      <c r="C13" s="134" t="s">
        <v>527</v>
      </c>
      <c r="D13" s="134" t="s">
        <v>7</v>
      </c>
      <c r="E13" s="135">
        <v>117915</v>
      </c>
      <c r="F13" s="178">
        <v>0.27</v>
      </c>
      <c r="G13" s="136">
        <v>0.03</v>
      </c>
      <c r="H13" s="135">
        <f>IF((E13&gt;DETAILED!$D$41),(DETAILED!$D$41*G13),E13*G13)</f>
        <v>3537</v>
      </c>
      <c r="I13" s="135">
        <f t="shared" si="0"/>
        <v>11064</v>
      </c>
      <c r="J13" s="136">
        <f t="shared" si="1"/>
        <v>0.21249999999999999</v>
      </c>
      <c r="K13" s="135">
        <f>IF(E13&lt;DETAILED!$D$41,I13*G13,((DETAILED!$D$41*I13)/E13)*G13)</f>
        <v>332</v>
      </c>
      <c r="L13" s="135">
        <f t="shared" si="3"/>
        <v>752</v>
      </c>
      <c r="M13" s="135">
        <f t="shared" si="4"/>
        <v>1084</v>
      </c>
      <c r="N13" s="135">
        <f t="shared" si="5"/>
        <v>4621</v>
      </c>
    </row>
    <row r="14" spans="1:18" x14ac:dyDescent="0.3">
      <c r="A14" s="140"/>
      <c r="B14" s="134" t="s">
        <v>511</v>
      </c>
      <c r="C14" s="134" t="s">
        <v>527</v>
      </c>
      <c r="D14" s="134" t="s">
        <v>7</v>
      </c>
      <c r="E14" s="177">
        <v>117915</v>
      </c>
      <c r="F14" s="178">
        <v>0.06</v>
      </c>
      <c r="G14" s="136">
        <v>0.02</v>
      </c>
      <c r="H14" s="135">
        <f>G14*E14</f>
        <v>2358</v>
      </c>
      <c r="I14" s="135">
        <f t="shared" si="0"/>
        <v>11064</v>
      </c>
      <c r="J14" s="136">
        <f t="shared" si="1"/>
        <v>0.21249999999999999</v>
      </c>
      <c r="K14" s="135">
        <f>I14*G14</f>
        <v>221</v>
      </c>
      <c r="L14" s="135">
        <f t="shared" si="3"/>
        <v>501</v>
      </c>
      <c r="M14" s="135">
        <f t="shared" si="4"/>
        <v>722</v>
      </c>
      <c r="N14" s="135">
        <f t="shared" si="5"/>
        <v>3080</v>
      </c>
    </row>
    <row r="15" spans="1:18" x14ac:dyDescent="0.3">
      <c r="A15" s="140"/>
      <c r="B15" s="134" t="s">
        <v>504</v>
      </c>
      <c r="C15" s="134"/>
      <c r="D15" s="134"/>
      <c r="E15" s="177"/>
      <c r="F15" s="178"/>
      <c r="G15" s="136">
        <f>F15/9</f>
        <v>0</v>
      </c>
      <c r="H15" s="135">
        <f>IF((E15&gt;DETAILED!$D$41),(DETAILED!$D$41*G15),E15*G15)</f>
        <v>0</v>
      </c>
      <c r="I15" s="135">
        <f t="shared" si="0"/>
        <v>0</v>
      </c>
      <c r="J15" s="136">
        <f t="shared" si="1"/>
        <v>0</v>
      </c>
      <c r="K15" s="135">
        <f>IF(E15&lt;DETAILED!$D$41,I15*G15,((DETAILED!$D$41*I15)/E15)*G15)</f>
        <v>0</v>
      </c>
      <c r="L15" s="135">
        <f t="shared" si="3"/>
        <v>0</v>
      </c>
      <c r="M15" s="135">
        <f t="shared" si="4"/>
        <v>0</v>
      </c>
      <c r="N15" s="135">
        <f t="shared" si="5"/>
        <v>0</v>
      </c>
    </row>
    <row r="16" spans="1:18" ht="15" thickBot="1" x14ac:dyDescent="0.35">
      <c r="A16" s="141"/>
      <c r="B16" s="137" t="s">
        <v>511</v>
      </c>
      <c r="C16" s="137"/>
      <c r="D16" s="134"/>
      <c r="E16" s="177"/>
      <c r="F16" s="179"/>
      <c r="G16" s="136">
        <f>F16/9</f>
        <v>0</v>
      </c>
      <c r="H16" s="139">
        <f>G16*E16</f>
        <v>0</v>
      </c>
      <c r="I16" s="139">
        <f t="shared" si="0"/>
        <v>0</v>
      </c>
      <c r="J16" s="138">
        <f t="shared" si="1"/>
        <v>0</v>
      </c>
      <c r="K16" s="139">
        <f>I16*G16</f>
        <v>0</v>
      </c>
      <c r="L16" s="139">
        <f t="shared" si="3"/>
        <v>0</v>
      </c>
      <c r="M16" s="139">
        <f t="shared" si="4"/>
        <v>0</v>
      </c>
      <c r="N16" s="139">
        <f t="shared" si="5"/>
        <v>0</v>
      </c>
    </row>
    <row r="17" spans="2:16" ht="15" thickTop="1" x14ac:dyDescent="0.3">
      <c r="C17" s="219" t="s">
        <v>12</v>
      </c>
      <c r="D17" s="219"/>
      <c r="E17" s="219"/>
      <c r="F17" s="219"/>
      <c r="G17" s="219"/>
      <c r="H17" s="55">
        <f>SUM(H4:H16)</f>
        <v>228505</v>
      </c>
      <c r="I17" s="55">
        <f>SUM(I4:I16)</f>
        <v>121704</v>
      </c>
      <c r="J17" s="47"/>
      <c r="K17" s="55">
        <f>SUM(K4:K16)</f>
        <v>39168</v>
      </c>
      <c r="L17" s="55">
        <f>SUM(L4:L16)</f>
        <v>36909</v>
      </c>
      <c r="M17" s="55">
        <f>SUM(M4:M16)</f>
        <v>76077</v>
      </c>
      <c r="N17" s="55">
        <f>SUM(N4:N16)</f>
        <v>304582</v>
      </c>
    </row>
    <row r="18" spans="2:16" x14ac:dyDescent="0.3">
      <c r="B18" s="132" t="s">
        <v>512</v>
      </c>
    </row>
    <row r="20" spans="2:16" x14ac:dyDescent="0.3">
      <c r="C20" s="220" t="s">
        <v>470</v>
      </c>
      <c r="D20" s="220"/>
      <c r="I20" s="31" t="s">
        <v>484</v>
      </c>
    </row>
    <row r="21" spans="2:16" x14ac:dyDescent="0.3">
      <c r="C21" t="s">
        <v>13</v>
      </c>
      <c r="D21" s="60">
        <f>N17</f>
        <v>304582</v>
      </c>
      <c r="H21" s="27"/>
      <c r="J21" t="s">
        <v>15</v>
      </c>
      <c r="K21" t="s">
        <v>16</v>
      </c>
      <c r="L21" t="s">
        <v>17</v>
      </c>
      <c r="M21" t="s">
        <v>18</v>
      </c>
      <c r="N21" t="s">
        <v>19</v>
      </c>
      <c r="O21" t="s">
        <v>20</v>
      </c>
      <c r="P21" t="s">
        <v>21</v>
      </c>
    </row>
    <row r="22" spans="2:16" x14ac:dyDescent="0.3">
      <c r="C22" t="s">
        <v>14</v>
      </c>
      <c r="D22" s="60">
        <v>48000</v>
      </c>
      <c r="I22" t="s">
        <v>23</v>
      </c>
      <c r="J22" s="12">
        <v>0.02</v>
      </c>
      <c r="K22" s="55">
        <f>H17</f>
        <v>228505</v>
      </c>
      <c r="L22" s="55">
        <f>+'Year 2'!H17</f>
        <v>232887</v>
      </c>
      <c r="M22" s="55">
        <f>+'Year 3'!H17</f>
        <v>234362</v>
      </c>
      <c r="N22" s="55">
        <f>+'Year 4'!H17</f>
        <v>241925</v>
      </c>
      <c r="O22" s="55">
        <f>+'Year 5'!H17</f>
        <v>246575</v>
      </c>
      <c r="P22" s="55">
        <f>SUM(K22:O22)</f>
        <v>1184254</v>
      </c>
    </row>
    <row r="23" spans="2:16" x14ac:dyDescent="0.3">
      <c r="C23" t="s">
        <v>22</v>
      </c>
      <c r="D23" s="60">
        <v>4500</v>
      </c>
      <c r="I23" t="s">
        <v>471</v>
      </c>
      <c r="J23" s="12">
        <v>0.05</v>
      </c>
      <c r="K23" s="55">
        <f>L17</f>
        <v>36909</v>
      </c>
      <c r="L23" s="55">
        <f>+'Year 2'!L17</f>
        <v>39483</v>
      </c>
      <c r="M23" s="55">
        <f>+'Year 3'!L17</f>
        <v>41529</v>
      </c>
      <c r="N23" s="55">
        <f>+'Year 4'!L17</f>
        <v>45197</v>
      </c>
      <c r="O23" s="55">
        <f>+'Year 5'!L17</f>
        <v>48356</v>
      </c>
      <c r="P23" s="55">
        <f t="shared" ref="P23:P33" si="11">SUM(K23:O23)</f>
        <v>211474</v>
      </c>
    </row>
    <row r="24" spans="2:16" x14ac:dyDescent="0.3">
      <c r="C24" t="s">
        <v>497</v>
      </c>
      <c r="D24" s="60">
        <v>8000</v>
      </c>
      <c r="I24" t="s">
        <v>36</v>
      </c>
      <c r="J24" s="12">
        <v>0.03</v>
      </c>
      <c r="K24" s="55">
        <f>K17</f>
        <v>39168</v>
      </c>
      <c r="L24" s="55">
        <f>+'Year 2'!K17</f>
        <v>40337</v>
      </c>
      <c r="M24" s="55">
        <f>+'Year 3'!K17</f>
        <v>41537</v>
      </c>
      <c r="N24" s="55">
        <f>+'Year 4'!K17</f>
        <v>42775</v>
      </c>
      <c r="O24" s="55">
        <f>+'Year 5'!K17</f>
        <v>44050</v>
      </c>
      <c r="P24" s="55">
        <f t="shared" si="11"/>
        <v>207867</v>
      </c>
    </row>
    <row r="25" spans="2:16" x14ac:dyDescent="0.3">
      <c r="C25" t="s">
        <v>25</v>
      </c>
      <c r="D25" s="60"/>
      <c r="J25" s="12"/>
      <c r="K25" s="55"/>
      <c r="L25" s="55"/>
      <c r="M25" s="55"/>
      <c r="N25" s="55"/>
      <c r="O25" s="55"/>
      <c r="P25" s="55"/>
    </row>
    <row r="26" spans="2:16" x14ac:dyDescent="0.3">
      <c r="C26" t="s">
        <v>532</v>
      </c>
      <c r="D26" s="60">
        <v>30000</v>
      </c>
      <c r="I26" t="s">
        <v>13</v>
      </c>
      <c r="J26" s="12"/>
      <c r="K26" s="55">
        <f>SUM(K22:K24)</f>
        <v>304582</v>
      </c>
      <c r="L26" s="55">
        <f>SUM(L22:L24)</f>
        <v>312707</v>
      </c>
      <c r="M26" s="55">
        <f>SUM(M22:M24)</f>
        <v>317428</v>
      </c>
      <c r="N26" s="55">
        <f>SUM(N22:N24)</f>
        <v>329897</v>
      </c>
      <c r="O26" s="55">
        <f>SUM(O22:O24)</f>
        <v>338981</v>
      </c>
      <c r="P26" s="55">
        <f t="shared" si="11"/>
        <v>1603595</v>
      </c>
    </row>
    <row r="27" spans="2:16" x14ac:dyDescent="0.3">
      <c r="C27" t="s">
        <v>27</v>
      </c>
      <c r="D27" s="60"/>
      <c r="I27" t="s">
        <v>14</v>
      </c>
      <c r="J27" s="12"/>
      <c r="K27" s="55">
        <f t="shared" ref="K27:K32" si="12">D22</f>
        <v>48000</v>
      </c>
      <c r="L27" s="55">
        <f>+'Year 2'!D22</f>
        <v>48000</v>
      </c>
      <c r="M27" s="55">
        <f>+'Year 3'!D23</f>
        <v>48000</v>
      </c>
      <c r="N27" s="55">
        <f>+'Year 4'!D23</f>
        <v>48000</v>
      </c>
      <c r="O27" s="55">
        <f>+'Year 5'!D23</f>
        <v>48000</v>
      </c>
      <c r="P27" s="55">
        <f t="shared" si="11"/>
        <v>240000</v>
      </c>
    </row>
    <row r="28" spans="2:16" x14ac:dyDescent="0.3">
      <c r="D28" s="55"/>
      <c r="I28" t="s">
        <v>22</v>
      </c>
      <c r="J28" s="12"/>
      <c r="K28" s="55">
        <f t="shared" si="12"/>
        <v>4500</v>
      </c>
      <c r="L28" s="55">
        <f>+'Year 2'!D23</f>
        <v>4500</v>
      </c>
      <c r="M28" s="55">
        <f>+'Year 3'!D24</f>
        <v>4500</v>
      </c>
      <c r="N28" s="55">
        <f>+'Year 4'!D24</f>
        <v>4500</v>
      </c>
      <c r="O28" s="55">
        <f>+'Year 5'!D24</f>
        <v>4500</v>
      </c>
      <c r="P28" s="55">
        <f t="shared" si="11"/>
        <v>22500</v>
      </c>
    </row>
    <row r="29" spans="2:16" x14ac:dyDescent="0.3">
      <c r="C29" t="s">
        <v>28</v>
      </c>
      <c r="D29" s="61">
        <f>SUM(D21:D28)</f>
        <v>395082</v>
      </c>
      <c r="I29" t="s">
        <v>24</v>
      </c>
      <c r="J29" s="12"/>
      <c r="K29" s="55">
        <f t="shared" si="12"/>
        <v>8000</v>
      </c>
      <c r="L29" s="55">
        <f>+'Year 2'!D24</f>
        <v>8000</v>
      </c>
      <c r="M29" s="55">
        <f>+'Year 3'!D25</f>
        <v>8000</v>
      </c>
      <c r="N29" s="55">
        <f>+'Year 4'!D25</f>
        <v>8000</v>
      </c>
      <c r="O29" s="55">
        <f>+'Year 5'!D25</f>
        <v>8000</v>
      </c>
      <c r="P29" s="55">
        <f t="shared" si="11"/>
        <v>40000</v>
      </c>
    </row>
    <row r="30" spans="2:16" x14ac:dyDescent="0.3">
      <c r="D30" s="55"/>
      <c r="I30" t="s">
        <v>25</v>
      </c>
      <c r="J30" s="33" t="s">
        <v>29</v>
      </c>
      <c r="K30" s="55">
        <f t="shared" si="12"/>
        <v>0</v>
      </c>
      <c r="L30" s="55">
        <f>+'Year 2'!D25</f>
        <v>0</v>
      </c>
      <c r="M30" s="60">
        <f>+'Year 3'!D26</f>
        <v>0</v>
      </c>
      <c r="N30" s="55">
        <f>+'Year 4'!D26</f>
        <v>0</v>
      </c>
      <c r="O30" s="55">
        <f>+'Year 5'!D26</f>
        <v>0</v>
      </c>
      <c r="P30" s="55">
        <f t="shared" si="11"/>
        <v>0</v>
      </c>
    </row>
    <row r="31" spans="2:16" x14ac:dyDescent="0.3">
      <c r="C31" t="s">
        <v>473</v>
      </c>
      <c r="D31" s="55">
        <f>D29</f>
        <v>395082</v>
      </c>
      <c r="I31" t="s">
        <v>532</v>
      </c>
      <c r="K31" s="55">
        <f t="shared" si="12"/>
        <v>30000</v>
      </c>
      <c r="L31" s="55">
        <f>+'Year 2'!D26</f>
        <v>30000</v>
      </c>
      <c r="M31" s="60">
        <f>+'Year 3'!D27</f>
        <v>30000</v>
      </c>
      <c r="N31" s="55">
        <f>+'Year 4'!D27</f>
        <v>30000</v>
      </c>
      <c r="O31" s="55">
        <f>+'Year 5'!D27</f>
        <v>30000</v>
      </c>
      <c r="P31" s="55">
        <f t="shared" si="11"/>
        <v>150000</v>
      </c>
    </row>
    <row r="32" spans="2:16" x14ac:dyDescent="0.3">
      <c r="C32" t="s">
        <v>474</v>
      </c>
      <c r="D32" s="12">
        <v>0.505</v>
      </c>
      <c r="I32" t="s">
        <v>27</v>
      </c>
      <c r="K32" s="55">
        <f t="shared" si="12"/>
        <v>0</v>
      </c>
      <c r="L32" s="55">
        <f>+'Year 2'!D27</f>
        <v>0</v>
      </c>
      <c r="M32" s="60">
        <f>+'Year 3'!D28</f>
        <v>0</v>
      </c>
      <c r="N32" s="55">
        <f>+'Year 4'!D28</f>
        <v>0</v>
      </c>
      <c r="O32" s="55">
        <f>+'Year 5'!D28</f>
        <v>0</v>
      </c>
      <c r="P32" s="55">
        <f t="shared" si="11"/>
        <v>0</v>
      </c>
    </row>
    <row r="33" spans="3:16" x14ac:dyDescent="0.3">
      <c r="C33" t="s">
        <v>475</v>
      </c>
      <c r="D33" s="61">
        <f>D31*D32</f>
        <v>199516</v>
      </c>
      <c r="I33" s="124" t="s">
        <v>28</v>
      </c>
      <c r="J33" s="124"/>
      <c r="K33" s="55">
        <f>D29</f>
        <v>395082</v>
      </c>
      <c r="L33" s="55">
        <f>'Year 2'!D29</f>
        <v>403207</v>
      </c>
      <c r="M33" s="55">
        <f>'Year 3'!D30</f>
        <v>407928</v>
      </c>
      <c r="N33" s="55">
        <f>'Year 4'!D30</f>
        <v>420397</v>
      </c>
      <c r="O33" s="55">
        <f>'Year 5'!D30</f>
        <v>429481</v>
      </c>
      <c r="P33" s="55">
        <f t="shared" si="11"/>
        <v>2056095</v>
      </c>
    </row>
    <row r="34" spans="3:16" ht="15" thickBot="1" x14ac:dyDescent="0.35">
      <c r="D34" s="62"/>
      <c r="I34" t="s">
        <v>501</v>
      </c>
      <c r="K34" s="55">
        <f>D31</f>
        <v>395082</v>
      </c>
      <c r="L34" s="55">
        <f>'Year 2'!D31</f>
        <v>403207</v>
      </c>
      <c r="M34" s="55">
        <f>'Year 3'!D32</f>
        <v>407928</v>
      </c>
      <c r="N34" s="55">
        <f>'Year 4'!D32</f>
        <v>420397</v>
      </c>
      <c r="O34" s="55">
        <f>'Year 5'!D32</f>
        <v>429481</v>
      </c>
      <c r="P34" s="55">
        <f>SUM(P26:P32)</f>
        <v>2056095</v>
      </c>
    </row>
    <row r="35" spans="3:16" ht="15.6" thickTop="1" thickBot="1" x14ac:dyDescent="0.35">
      <c r="C35" t="s">
        <v>30</v>
      </c>
      <c r="D35" s="55">
        <f>D29+D33</f>
        <v>594598</v>
      </c>
      <c r="I35" s="37" t="s">
        <v>475</v>
      </c>
      <c r="J35" s="37"/>
      <c r="K35" s="62">
        <f>D33</f>
        <v>199516</v>
      </c>
      <c r="L35" s="62">
        <f>+'Year 2'!D33</f>
        <v>203620</v>
      </c>
      <c r="M35" s="68">
        <f>+'Year 3'!D34</f>
        <v>206004</v>
      </c>
      <c r="N35" s="68">
        <f>+'Year 4'!D34</f>
        <v>212300</v>
      </c>
      <c r="O35" s="68">
        <f>+'Year 5'!D34</f>
        <v>216888</v>
      </c>
      <c r="P35" s="62">
        <f>SUM(K35:O35)</f>
        <v>1038328</v>
      </c>
    </row>
    <row r="36" spans="3:16" ht="15" thickTop="1" x14ac:dyDescent="0.3">
      <c r="D36" s="55"/>
      <c r="I36" t="s">
        <v>30</v>
      </c>
      <c r="K36" s="55">
        <f>D35</f>
        <v>594598</v>
      </c>
      <c r="L36" s="55">
        <f>'Year 2'!D35</f>
        <v>606827</v>
      </c>
      <c r="M36" s="55">
        <f>'Year 3'!D36</f>
        <v>613932</v>
      </c>
      <c r="N36" s="55">
        <f>'Year 4'!D36</f>
        <v>632697</v>
      </c>
      <c r="O36" s="55">
        <f>'Year 5'!D36</f>
        <v>646369</v>
      </c>
      <c r="P36" s="55">
        <f>P33+P35</f>
        <v>3094423</v>
      </c>
    </row>
    <row r="38" spans="3:16" x14ac:dyDescent="0.3">
      <c r="C38" t="s">
        <v>474</v>
      </c>
      <c r="D38" s="47">
        <v>0.505</v>
      </c>
    </row>
    <row r="39" spans="3:16" x14ac:dyDescent="0.3">
      <c r="I39" s="31" t="s">
        <v>37</v>
      </c>
    </row>
    <row r="40" spans="3:16" x14ac:dyDescent="0.3">
      <c r="C40" s="27" t="s">
        <v>507</v>
      </c>
      <c r="D40" s="55">
        <v>185100</v>
      </c>
      <c r="I40" s="36" t="s">
        <v>472</v>
      </c>
      <c r="O40" s="36" t="s">
        <v>38</v>
      </c>
    </row>
    <row r="41" spans="3:16" x14ac:dyDescent="0.3">
      <c r="C41" s="130" t="s">
        <v>508</v>
      </c>
      <c r="D41" s="55">
        <v>138825</v>
      </c>
      <c r="H41" s="124">
        <v>1</v>
      </c>
      <c r="I41" s="218"/>
      <c r="J41" s="218"/>
      <c r="K41" s="218"/>
      <c r="L41" s="218"/>
      <c r="M41" s="218"/>
      <c r="N41" s="218"/>
      <c r="O41" s="30">
        <v>0</v>
      </c>
    </row>
    <row r="42" spans="3:16" x14ac:dyDescent="0.3">
      <c r="H42" s="124">
        <v>2</v>
      </c>
      <c r="I42" s="218"/>
      <c r="J42" s="218"/>
      <c r="K42" s="218"/>
      <c r="L42" s="218"/>
      <c r="M42" s="218"/>
      <c r="N42" s="218"/>
      <c r="O42" s="30"/>
    </row>
    <row r="43" spans="3:16" x14ac:dyDescent="0.3">
      <c r="H43" s="124">
        <v>3</v>
      </c>
      <c r="I43" s="218"/>
      <c r="J43" s="218"/>
      <c r="K43" s="218"/>
      <c r="L43" s="218"/>
      <c r="M43" s="218"/>
      <c r="N43" s="218"/>
      <c r="O43" s="30"/>
    </row>
    <row r="44" spans="3:16" x14ac:dyDescent="0.3">
      <c r="H44" s="124">
        <v>4</v>
      </c>
      <c r="I44" s="218"/>
      <c r="J44" s="218"/>
      <c r="K44" s="218"/>
      <c r="L44" s="218"/>
      <c r="M44" s="218"/>
      <c r="N44" s="218"/>
      <c r="O44" s="30">
        <v>0</v>
      </c>
    </row>
    <row r="45" spans="3:16" x14ac:dyDescent="0.3">
      <c r="H45" s="124">
        <v>5</v>
      </c>
      <c r="I45" s="218"/>
      <c r="J45" s="218"/>
      <c r="K45" s="218"/>
      <c r="L45" s="218"/>
      <c r="M45" s="218"/>
      <c r="N45" s="218"/>
      <c r="O45" s="30">
        <v>0</v>
      </c>
    </row>
    <row r="46" spans="3:16" x14ac:dyDescent="0.3">
      <c r="M46" s="5"/>
      <c r="N46" s="5"/>
    </row>
    <row r="47" spans="3:16" x14ac:dyDescent="0.3">
      <c r="N47" t="s">
        <v>42</v>
      </c>
      <c r="O47" s="29">
        <f>SUM(O41:O45)</f>
        <v>0</v>
      </c>
    </row>
    <row r="48" spans="3:16" ht="18" x14ac:dyDescent="0.35">
      <c r="C48" s="19" t="s">
        <v>486</v>
      </c>
    </row>
    <row r="50" spans="1:16" ht="59.25" customHeight="1" x14ac:dyDescent="0.3">
      <c r="A50" s="124"/>
      <c r="C50" s="124"/>
      <c r="D50" s="124"/>
      <c r="E50" s="124"/>
      <c r="G50" s="124"/>
      <c r="H50" s="124"/>
    </row>
    <row r="51" spans="1:16" ht="57.6" x14ac:dyDescent="0.3">
      <c r="C51" s="13" t="s">
        <v>2</v>
      </c>
      <c r="D51" s="1"/>
      <c r="E51" t="s">
        <v>4</v>
      </c>
      <c r="F51" s="44" t="s">
        <v>477</v>
      </c>
      <c r="G51" s="1" t="s">
        <v>487</v>
      </c>
      <c r="H51" s="13" t="s">
        <v>5</v>
      </c>
      <c r="I51" s="1" t="s">
        <v>496</v>
      </c>
      <c r="J51" s="1" t="s">
        <v>32</v>
      </c>
      <c r="K51" s="1" t="s">
        <v>39</v>
      </c>
      <c r="L51" s="1" t="s">
        <v>493</v>
      </c>
      <c r="M51" s="1" t="s">
        <v>494</v>
      </c>
      <c r="N51" s="1" t="s">
        <v>495</v>
      </c>
      <c r="O51" s="1" t="s">
        <v>480</v>
      </c>
    </row>
    <row r="52" spans="1:16" x14ac:dyDescent="0.3">
      <c r="C52" s="73" t="str">
        <f t="shared" ref="C52:C57" si="13">IF(E4&gt;$D$40,C4,"")</f>
        <v/>
      </c>
      <c r="D52" s="73"/>
      <c r="E52" s="54" t="str">
        <f t="shared" ref="E52:E57" si="14">IF(E4&gt;$D$40,E4,"")</f>
        <v/>
      </c>
      <c r="F52" s="54" t="str">
        <f t="shared" ref="F52:F57" si="15">IF(E4&gt;$D$40,$D$40,"")</f>
        <v/>
      </c>
      <c r="G52" s="54" t="str">
        <f t="shared" ref="G52:G57" si="16">IF(E4&gt;$D$40,(E52-F52),"")</f>
        <v/>
      </c>
      <c r="H52" s="74" t="str">
        <f t="shared" ref="H52:H57" si="17">IF(E4&gt;$D$40,G4,"")</f>
        <v/>
      </c>
      <c r="I52" s="54" t="str">
        <f t="shared" ref="I52:I57" si="18">IF(E4&gt;$D$40,G52*H52,"")</f>
        <v/>
      </c>
      <c r="J52" s="54" t="str">
        <f>IF(E4&gt;DETAILED!$D$40,$Q$5,"")</f>
        <v/>
      </c>
      <c r="K52" s="76" t="str">
        <f t="shared" ref="K52:K57" si="19">IF(E4&gt;$D$40,$R$4,"")</f>
        <v/>
      </c>
      <c r="L52" s="54" t="str">
        <f t="shared" ref="L52:L60" si="20">IFERROR((J52*H52)*(G52/E52),"")</f>
        <v/>
      </c>
      <c r="M52" s="54" t="str">
        <f t="shared" ref="M52:M57" si="21">IF( E4&gt;$D$40,K52*I52,"")</f>
        <v/>
      </c>
      <c r="N52" s="54" t="str">
        <f>IFERROR((L52+M52),"")</f>
        <v/>
      </c>
      <c r="O52" s="54" t="str">
        <f>IFERROR((I52+N52),"")</f>
        <v/>
      </c>
    </row>
    <row r="53" spans="1:16" x14ac:dyDescent="0.3">
      <c r="C53" s="73" t="str">
        <f t="shared" si="13"/>
        <v/>
      </c>
      <c r="D53" s="73"/>
      <c r="E53" s="54" t="str">
        <f t="shared" si="14"/>
        <v/>
      </c>
      <c r="F53" s="54" t="str">
        <f t="shared" si="15"/>
        <v/>
      </c>
      <c r="G53" s="54" t="str">
        <f t="shared" si="16"/>
        <v/>
      </c>
      <c r="H53" s="74" t="str">
        <f t="shared" si="17"/>
        <v/>
      </c>
      <c r="I53" s="54" t="str">
        <f t="shared" si="18"/>
        <v/>
      </c>
      <c r="J53" s="54" t="str">
        <f>IF(E5&gt;DETAILED!$D$40,$Q$5,"")</f>
        <v/>
      </c>
      <c r="K53" s="76" t="str">
        <f t="shared" si="19"/>
        <v/>
      </c>
      <c r="L53" s="54" t="str">
        <f t="shared" si="20"/>
        <v/>
      </c>
      <c r="M53" s="54" t="str">
        <f t="shared" si="21"/>
        <v/>
      </c>
      <c r="N53" s="54" t="str">
        <f t="shared" ref="N53:N60" si="22">IFERROR((L53+M53),"")</f>
        <v/>
      </c>
      <c r="O53" s="54" t="str">
        <f t="shared" ref="O53:O60" si="23">IFERROR((I53+N53),"")</f>
        <v/>
      </c>
    </row>
    <row r="54" spans="1:16" x14ac:dyDescent="0.3">
      <c r="C54" s="73" t="str">
        <f t="shared" si="13"/>
        <v/>
      </c>
      <c r="D54" s="73"/>
      <c r="E54" s="54" t="str">
        <f t="shared" si="14"/>
        <v/>
      </c>
      <c r="F54" s="54" t="str">
        <f t="shared" si="15"/>
        <v/>
      </c>
      <c r="G54" s="54" t="str">
        <f t="shared" si="16"/>
        <v/>
      </c>
      <c r="H54" s="74" t="str">
        <f t="shared" si="17"/>
        <v/>
      </c>
      <c r="I54" s="54" t="str">
        <f t="shared" si="18"/>
        <v/>
      </c>
      <c r="J54" s="54" t="str">
        <f>IF(E6&gt;DETAILED!$D$40,$Q$5,"")</f>
        <v/>
      </c>
      <c r="K54" s="76" t="str">
        <f t="shared" si="19"/>
        <v/>
      </c>
      <c r="L54" s="54" t="str">
        <f t="shared" si="20"/>
        <v/>
      </c>
      <c r="M54" s="54" t="str">
        <f t="shared" si="21"/>
        <v/>
      </c>
      <c r="N54" s="54" t="str">
        <f t="shared" si="22"/>
        <v/>
      </c>
      <c r="O54" s="54" t="str">
        <f t="shared" si="23"/>
        <v/>
      </c>
    </row>
    <row r="55" spans="1:16" x14ac:dyDescent="0.3">
      <c r="C55" s="73" t="str">
        <f t="shared" si="13"/>
        <v/>
      </c>
      <c r="D55" s="73"/>
      <c r="E55" s="54" t="str">
        <f t="shared" si="14"/>
        <v/>
      </c>
      <c r="F55" s="54" t="str">
        <f t="shared" si="15"/>
        <v/>
      </c>
      <c r="G55" s="54" t="str">
        <f t="shared" si="16"/>
        <v/>
      </c>
      <c r="H55" s="74" t="str">
        <f t="shared" si="17"/>
        <v/>
      </c>
      <c r="I55" s="54" t="str">
        <f t="shared" si="18"/>
        <v/>
      </c>
      <c r="J55" s="54" t="str">
        <f>IF(E7&gt;DETAILED!$D$40,$Q$5,"")</f>
        <v/>
      </c>
      <c r="K55" s="76" t="str">
        <f t="shared" si="19"/>
        <v/>
      </c>
      <c r="L55" s="54" t="str">
        <f t="shared" si="20"/>
        <v/>
      </c>
      <c r="M55" s="54" t="str">
        <f t="shared" si="21"/>
        <v/>
      </c>
      <c r="N55" s="54" t="str">
        <f t="shared" si="22"/>
        <v/>
      </c>
      <c r="O55" s="54" t="str">
        <f t="shared" si="23"/>
        <v/>
      </c>
    </row>
    <row r="56" spans="1:16" x14ac:dyDescent="0.3">
      <c r="C56" s="73" t="str">
        <f t="shared" si="13"/>
        <v>Kurt Hodges</v>
      </c>
      <c r="D56" s="73"/>
      <c r="E56" s="54">
        <f t="shared" si="14"/>
        <v>230000</v>
      </c>
      <c r="F56" s="54">
        <f t="shared" si="15"/>
        <v>185100</v>
      </c>
      <c r="G56" s="54">
        <f t="shared" si="16"/>
        <v>44900</v>
      </c>
      <c r="H56" s="74">
        <f t="shared" si="17"/>
        <v>0.05</v>
      </c>
      <c r="I56" s="54">
        <f t="shared" si="18"/>
        <v>2245</v>
      </c>
      <c r="J56" s="54">
        <f>IF(E8&gt;DETAILED!$D$40,$Q$5,"")</f>
        <v>11064</v>
      </c>
      <c r="K56" s="76">
        <f t="shared" si="19"/>
        <v>0.21249999999999999</v>
      </c>
      <c r="L56" s="54">
        <f t="shared" si="20"/>
        <v>108</v>
      </c>
      <c r="M56" s="54">
        <f t="shared" si="21"/>
        <v>477</v>
      </c>
      <c r="N56" s="54">
        <f t="shared" si="22"/>
        <v>585</v>
      </c>
      <c r="O56" s="54">
        <f t="shared" si="23"/>
        <v>2830</v>
      </c>
    </row>
    <row r="57" spans="1:16" x14ac:dyDescent="0.3">
      <c r="C57" s="73" t="str">
        <f t="shared" si="13"/>
        <v/>
      </c>
      <c r="D57" s="73"/>
      <c r="E57" s="54" t="str">
        <f t="shared" si="14"/>
        <v/>
      </c>
      <c r="F57" s="54" t="str">
        <f t="shared" si="15"/>
        <v/>
      </c>
      <c r="G57" s="54" t="str">
        <f t="shared" si="16"/>
        <v/>
      </c>
      <c r="H57" s="74" t="str">
        <f t="shared" si="17"/>
        <v/>
      </c>
      <c r="I57" s="54" t="str">
        <f t="shared" si="18"/>
        <v/>
      </c>
      <c r="J57" s="54" t="str">
        <f>IF(E9&gt;DETAILED!$D$40,$Q$5,"")</f>
        <v/>
      </c>
      <c r="K57" s="76" t="str">
        <f t="shared" si="19"/>
        <v/>
      </c>
      <c r="L57" s="54" t="str">
        <f t="shared" si="20"/>
        <v/>
      </c>
      <c r="M57" s="54" t="str">
        <f t="shared" si="21"/>
        <v/>
      </c>
      <c r="N57" s="54" t="str">
        <f t="shared" si="22"/>
        <v/>
      </c>
      <c r="O57" s="54" t="str">
        <f t="shared" si="23"/>
        <v/>
      </c>
    </row>
    <row r="58" spans="1:16" x14ac:dyDescent="0.3">
      <c r="C58" s="134" t="str">
        <f>IF(E13&gt;$D$41,C13,"")</f>
        <v/>
      </c>
      <c r="D58" s="134"/>
      <c r="E58" s="135" t="str">
        <f>IF(E13&gt;$D$41,E13,"")</f>
        <v/>
      </c>
      <c r="F58" s="135" t="str">
        <f>IF(E13&gt;$D$41,$D$41,"")</f>
        <v/>
      </c>
      <c r="G58" s="135" t="str">
        <f>IF(E13&gt;$D$41,(E58-F58),"")</f>
        <v/>
      </c>
      <c r="H58" s="136" t="str">
        <f>IF(E13&gt;$D$41,G13,"")</f>
        <v/>
      </c>
      <c r="I58" s="135" t="str">
        <f>IF(E13&gt;$D$41,G58*H58,"")</f>
        <v/>
      </c>
      <c r="J58" s="135" t="str">
        <f>IF(E13&gt;DETAILED!$D$41,$Q$5,"")</f>
        <v/>
      </c>
      <c r="K58" s="172" t="str">
        <f>IF(E13&gt;$D$41,$R$4,"")</f>
        <v/>
      </c>
      <c r="L58" s="177" t="str">
        <f t="shared" si="20"/>
        <v/>
      </c>
      <c r="M58" s="135" t="str">
        <f>IF( E13&gt;$D$41,K58*I58,"")</f>
        <v/>
      </c>
      <c r="N58" s="135" t="str">
        <f t="shared" si="22"/>
        <v/>
      </c>
      <c r="O58" s="135" t="str">
        <f t="shared" si="23"/>
        <v/>
      </c>
    </row>
    <row r="59" spans="1:16" x14ac:dyDescent="0.3">
      <c r="C59" s="176"/>
      <c r="D59" s="134"/>
      <c r="E59" s="135"/>
      <c r="F59" s="135"/>
      <c r="G59" s="135"/>
      <c r="H59" s="136"/>
      <c r="I59" s="135"/>
      <c r="J59" s="135"/>
      <c r="K59" s="172"/>
      <c r="L59" s="177"/>
      <c r="M59" s="135"/>
      <c r="N59" s="135"/>
      <c r="O59" s="135"/>
    </row>
    <row r="60" spans="1:16" s="5" customFormat="1" x14ac:dyDescent="0.3">
      <c r="A60"/>
      <c r="B60" s="124"/>
      <c r="C60" s="176" t="str">
        <f>IF(E15&gt;$D$41,C15,"")</f>
        <v/>
      </c>
      <c r="D60" s="134"/>
      <c r="E60" s="177" t="str">
        <f>IF(E15&gt;$D$41,E15,"")</f>
        <v/>
      </c>
      <c r="F60" s="135" t="str">
        <f>IF(E15&gt;$D$41,$D$41,"")</f>
        <v/>
      </c>
      <c r="G60" s="135" t="str">
        <f>IF(E15&gt;$D$41,(E60-F60),"")</f>
        <v/>
      </c>
      <c r="H60" s="136" t="str">
        <f>IF(E15&gt;$D$41,G15,"")</f>
        <v/>
      </c>
      <c r="I60" s="135" t="str">
        <f>IF(E15&gt;$D$41,G60*H60,"")</f>
        <v/>
      </c>
      <c r="J60" s="135" t="str">
        <f>IF(E15&gt;DETAILED!$D$41,$Q$5,"")</f>
        <v/>
      </c>
      <c r="K60" s="172" t="str">
        <f>IF(E15&gt;$D$41,$R$4,"")</f>
        <v/>
      </c>
      <c r="L60" s="177" t="str">
        <f t="shared" si="20"/>
        <v/>
      </c>
      <c r="M60" s="135" t="str">
        <f>IF( E15&gt;$D$41,K60*I60,"")</f>
        <v/>
      </c>
      <c r="N60" s="135" t="str">
        <f t="shared" si="22"/>
        <v/>
      </c>
      <c r="O60" s="135" t="str">
        <f t="shared" si="23"/>
        <v/>
      </c>
      <c r="P60"/>
    </row>
    <row r="61" spans="1:16" x14ac:dyDescent="0.3">
      <c r="A61" s="5"/>
      <c r="B61" s="126"/>
      <c r="C61" s="176"/>
      <c r="D61" s="134"/>
      <c r="E61" s="177"/>
      <c r="F61" s="135"/>
      <c r="G61" s="135"/>
      <c r="H61" s="136"/>
      <c r="I61" s="135"/>
      <c r="J61" s="135"/>
      <c r="K61" s="172"/>
      <c r="L61" s="135"/>
      <c r="M61" s="135"/>
      <c r="N61" s="135"/>
      <c r="O61" s="135"/>
      <c r="P61" s="5"/>
    </row>
    <row r="62" spans="1:16" x14ac:dyDescent="0.3">
      <c r="C62" s="43" t="s">
        <v>21</v>
      </c>
      <c r="D62" s="43"/>
      <c r="E62" s="121" t="str">
        <f>IF(E17&gt;$D$40,E17,"")</f>
        <v/>
      </c>
      <c r="F62" s="121"/>
      <c r="G62" s="121" t="str">
        <f>IF(E17&gt;$D$40,$D$40,"")</f>
        <v/>
      </c>
      <c r="H62" s="43"/>
      <c r="I62" s="121">
        <f>SUM(I52:I61)</f>
        <v>2245</v>
      </c>
      <c r="J62" s="121">
        <f>SUM(J52:J61)</f>
        <v>11064</v>
      </c>
      <c r="K62" s="121"/>
      <c r="L62" s="121">
        <f>SUM(L52:L61)</f>
        <v>108</v>
      </c>
      <c r="M62" s="121">
        <f>SUM(M52:M61)</f>
        <v>477</v>
      </c>
      <c r="N62" s="121">
        <f>SUM(N52:N61)</f>
        <v>585</v>
      </c>
      <c r="O62" s="121">
        <f>SUM(O52:O61)</f>
        <v>2830</v>
      </c>
      <c r="P62" s="121"/>
    </row>
    <row r="63" spans="1:16" x14ac:dyDescent="0.3">
      <c r="C63" t="s">
        <v>509</v>
      </c>
      <c r="H63" s="5"/>
      <c r="N63" s="8"/>
      <c r="O63" s="8">
        <f>O62+'Year 2'!O61+'Year 3'!O61+'Year 4'!O61+'Year 5'!O61</f>
        <v>17453</v>
      </c>
      <c r="P63" s="8"/>
    </row>
    <row r="65" spans="1:16" s="69" customFormat="1" x14ac:dyDescent="0.3">
      <c r="A65"/>
      <c r="B65" s="124"/>
      <c r="H65" s="71"/>
      <c r="I65" s="71" t="str">
        <f t="shared" ref="I65:I101" si="24">C66&amp;"          "&amp;D66</f>
        <v xml:space="preserve">          </v>
      </c>
      <c r="J65" s="71"/>
      <c r="K65" s="71"/>
      <c r="L65" s="71"/>
      <c r="M65"/>
      <c r="N65"/>
      <c r="O65"/>
      <c r="P65"/>
    </row>
    <row r="66" spans="1:16" s="69" customFormat="1" x14ac:dyDescent="0.3">
      <c r="H66" s="71"/>
      <c r="I66" s="71" t="str">
        <f t="shared" si="24"/>
        <v xml:space="preserve">          </v>
      </c>
      <c r="J66" s="71"/>
      <c r="K66" s="71"/>
      <c r="L66" s="71"/>
      <c r="M66" s="71"/>
      <c r="O66"/>
      <c r="P66"/>
    </row>
    <row r="67" spans="1:16" s="69" customFormat="1" x14ac:dyDescent="0.3">
      <c r="H67" s="71"/>
      <c r="I67" s="71" t="str">
        <f t="shared" si="24"/>
        <v xml:space="preserve">          </v>
      </c>
      <c r="J67" s="71"/>
      <c r="K67" s="71"/>
      <c r="L67" s="71"/>
      <c r="M67" s="71"/>
      <c r="O67"/>
      <c r="P67"/>
    </row>
    <row r="68" spans="1:16" s="69" customFormat="1" x14ac:dyDescent="0.3">
      <c r="H68" s="71"/>
      <c r="I68" s="71" t="str">
        <f t="shared" si="24"/>
        <v xml:space="preserve">          </v>
      </c>
      <c r="J68" s="71"/>
      <c r="K68" s="71"/>
      <c r="L68" s="71"/>
      <c r="M68" s="71"/>
      <c r="O68"/>
      <c r="P68"/>
    </row>
    <row r="69" spans="1:16" s="69" customFormat="1" x14ac:dyDescent="0.3">
      <c r="H69" s="71"/>
      <c r="I69" s="71" t="str">
        <f t="shared" si="24"/>
        <v xml:space="preserve">          </v>
      </c>
      <c r="J69" s="71"/>
      <c r="K69" s="71"/>
      <c r="L69" s="71"/>
      <c r="M69" s="71"/>
      <c r="O69"/>
      <c r="P69"/>
    </row>
    <row r="70" spans="1:16" s="69" customFormat="1" x14ac:dyDescent="0.3">
      <c r="H70" s="71"/>
      <c r="I70" s="71" t="str">
        <f t="shared" si="24"/>
        <v xml:space="preserve">          </v>
      </c>
      <c r="J70" s="71"/>
      <c r="K70" s="71"/>
      <c r="L70" s="71"/>
      <c r="M70" s="71"/>
      <c r="O70"/>
      <c r="P70"/>
    </row>
    <row r="71" spans="1:16" s="69" customFormat="1" x14ac:dyDescent="0.3">
      <c r="H71" s="71"/>
      <c r="I71" s="71" t="str">
        <f t="shared" si="24"/>
        <v xml:space="preserve">          </v>
      </c>
      <c r="J71" s="71"/>
      <c r="K71" s="71"/>
      <c r="L71" s="71"/>
      <c r="M71" s="71"/>
      <c r="O71"/>
      <c r="P71"/>
    </row>
    <row r="72" spans="1:16" s="69" customFormat="1" x14ac:dyDescent="0.3">
      <c r="H72" s="71"/>
      <c r="I72" s="71" t="str">
        <f t="shared" si="24"/>
        <v xml:space="preserve">          </v>
      </c>
      <c r="J72" s="71"/>
      <c r="K72" s="71"/>
      <c r="L72" s="71"/>
      <c r="M72" s="71"/>
      <c r="O72"/>
      <c r="P72"/>
    </row>
    <row r="73" spans="1:16" s="69" customFormat="1" x14ac:dyDescent="0.3">
      <c r="H73" s="71"/>
      <c r="I73" s="71" t="str">
        <f t="shared" si="24"/>
        <v xml:space="preserve">          </v>
      </c>
      <c r="J73" s="71"/>
      <c r="K73" s="71"/>
      <c r="L73" s="71"/>
      <c r="M73" s="71"/>
      <c r="O73"/>
      <c r="P73"/>
    </row>
    <row r="74" spans="1:16" s="69" customFormat="1" x14ac:dyDescent="0.3">
      <c r="H74" s="71"/>
      <c r="I74" s="71" t="str">
        <f t="shared" si="24"/>
        <v xml:space="preserve">          </v>
      </c>
      <c r="J74" s="71"/>
      <c r="K74" s="71"/>
      <c r="L74" s="71"/>
      <c r="M74" s="71"/>
      <c r="O74"/>
      <c r="P74"/>
    </row>
    <row r="75" spans="1:16" s="69" customFormat="1" x14ac:dyDescent="0.3">
      <c r="H75" s="71"/>
      <c r="I75" s="71" t="str">
        <f t="shared" si="24"/>
        <v xml:space="preserve">          </v>
      </c>
      <c r="J75" s="71"/>
      <c r="K75" s="71"/>
      <c r="L75" s="71"/>
      <c r="M75" s="71"/>
      <c r="O75"/>
      <c r="P75"/>
    </row>
    <row r="76" spans="1:16" s="69" customFormat="1" x14ac:dyDescent="0.3">
      <c r="H76" s="71"/>
      <c r="I76" s="71" t="str">
        <f t="shared" si="24"/>
        <v xml:space="preserve">          </v>
      </c>
      <c r="J76" s="71"/>
      <c r="K76" s="71"/>
      <c r="L76" s="71"/>
      <c r="M76" s="71"/>
      <c r="O76"/>
      <c r="P76"/>
    </row>
    <row r="77" spans="1:16" s="69" customFormat="1" x14ac:dyDescent="0.3">
      <c r="H77" s="71"/>
      <c r="I77" s="71" t="str">
        <f t="shared" si="24"/>
        <v xml:space="preserve">          </v>
      </c>
      <c r="J77" s="71"/>
      <c r="K77" s="71"/>
      <c r="L77" s="71"/>
      <c r="M77" s="71"/>
      <c r="O77"/>
      <c r="P77"/>
    </row>
    <row r="78" spans="1:16" s="69" customFormat="1" x14ac:dyDescent="0.3">
      <c r="H78" s="71"/>
      <c r="I78" s="71" t="str">
        <f t="shared" si="24"/>
        <v xml:space="preserve">          </v>
      </c>
      <c r="J78" s="71"/>
      <c r="K78" s="71"/>
      <c r="L78" s="71"/>
      <c r="M78" s="71"/>
      <c r="O78"/>
      <c r="P78"/>
    </row>
    <row r="79" spans="1:16" s="69" customFormat="1" x14ac:dyDescent="0.3">
      <c r="H79" s="71"/>
      <c r="I79" s="71" t="str">
        <f t="shared" si="24"/>
        <v xml:space="preserve">          </v>
      </c>
      <c r="J79" s="71"/>
      <c r="K79" s="71"/>
      <c r="L79" s="71"/>
      <c r="M79" s="71"/>
      <c r="O79"/>
      <c r="P79"/>
    </row>
    <row r="80" spans="1:16" s="69" customFormat="1" x14ac:dyDescent="0.3">
      <c r="H80" s="71"/>
      <c r="I80" s="71" t="str">
        <f t="shared" si="24"/>
        <v xml:space="preserve">          </v>
      </c>
      <c r="J80" s="71"/>
      <c r="K80" s="71"/>
      <c r="L80" s="71"/>
      <c r="M80" s="71"/>
      <c r="O80"/>
      <c r="P80"/>
    </row>
    <row r="81" spans="8:16" s="69" customFormat="1" x14ac:dyDescent="0.3">
      <c r="H81" s="71"/>
      <c r="I81" s="71" t="str">
        <f t="shared" si="24"/>
        <v xml:space="preserve">          </v>
      </c>
      <c r="J81" s="71"/>
      <c r="K81" s="71"/>
      <c r="L81" s="71"/>
      <c r="M81" s="71"/>
      <c r="O81"/>
      <c r="P81"/>
    </row>
    <row r="82" spans="8:16" s="69" customFormat="1" x14ac:dyDescent="0.3">
      <c r="H82" s="71"/>
      <c r="I82" s="71" t="str">
        <f t="shared" si="24"/>
        <v xml:space="preserve">          </v>
      </c>
      <c r="J82" s="71"/>
      <c r="K82" s="71"/>
      <c r="L82" s="71"/>
      <c r="M82" s="71"/>
      <c r="O82"/>
      <c r="P82"/>
    </row>
    <row r="83" spans="8:16" s="69" customFormat="1" x14ac:dyDescent="0.3">
      <c r="H83" s="71"/>
      <c r="I83" s="71" t="str">
        <f t="shared" si="24"/>
        <v xml:space="preserve">          </v>
      </c>
      <c r="J83" s="71"/>
      <c r="K83" s="71"/>
      <c r="L83" s="71"/>
      <c r="M83" s="71"/>
      <c r="O83"/>
      <c r="P83"/>
    </row>
    <row r="84" spans="8:16" s="69" customFormat="1" x14ac:dyDescent="0.3">
      <c r="H84" s="71"/>
      <c r="I84" s="71" t="str">
        <f t="shared" si="24"/>
        <v xml:space="preserve">          </v>
      </c>
      <c r="J84" s="71"/>
      <c r="K84" s="71"/>
      <c r="L84" s="71"/>
      <c r="M84" s="71"/>
      <c r="O84"/>
      <c r="P84"/>
    </row>
    <row r="85" spans="8:16" s="69" customFormat="1" x14ac:dyDescent="0.3">
      <c r="H85" s="71"/>
      <c r="I85" s="71" t="str">
        <f t="shared" si="24"/>
        <v xml:space="preserve">          </v>
      </c>
      <c r="J85" s="71"/>
      <c r="K85" s="71"/>
      <c r="L85" s="71"/>
      <c r="M85" s="71"/>
      <c r="O85"/>
      <c r="P85"/>
    </row>
    <row r="86" spans="8:16" s="69" customFormat="1" x14ac:dyDescent="0.3">
      <c r="H86" s="71"/>
      <c r="I86" s="71" t="str">
        <f t="shared" si="24"/>
        <v xml:space="preserve">          </v>
      </c>
      <c r="J86" s="71"/>
      <c r="K86" s="71"/>
      <c r="L86" s="71"/>
      <c r="M86" s="71"/>
      <c r="O86"/>
      <c r="P86"/>
    </row>
    <row r="87" spans="8:16" s="69" customFormat="1" x14ac:dyDescent="0.3">
      <c r="H87" s="71"/>
      <c r="I87" s="71" t="str">
        <f t="shared" si="24"/>
        <v xml:space="preserve">          </v>
      </c>
      <c r="J87" s="71"/>
      <c r="K87" s="71"/>
      <c r="L87" s="71"/>
      <c r="M87" s="71"/>
      <c r="O87"/>
      <c r="P87"/>
    </row>
    <row r="88" spans="8:16" s="69" customFormat="1" x14ac:dyDescent="0.3">
      <c r="H88" s="71"/>
      <c r="I88" s="71" t="str">
        <f t="shared" si="24"/>
        <v xml:space="preserve">          </v>
      </c>
      <c r="J88" s="71"/>
      <c r="K88" s="71"/>
      <c r="L88" s="71"/>
      <c r="M88" s="71"/>
      <c r="O88"/>
      <c r="P88"/>
    </row>
    <row r="89" spans="8:16" s="69" customFormat="1" x14ac:dyDescent="0.3">
      <c r="H89" s="71"/>
      <c r="I89" s="71" t="str">
        <f t="shared" si="24"/>
        <v xml:space="preserve">          </v>
      </c>
      <c r="J89" s="71"/>
      <c r="K89" s="71"/>
      <c r="L89" s="71"/>
      <c r="M89" s="71"/>
      <c r="O89"/>
      <c r="P89"/>
    </row>
    <row r="90" spans="8:16" s="69" customFormat="1" x14ac:dyDescent="0.3">
      <c r="H90" s="71"/>
      <c r="I90" s="71" t="str">
        <f t="shared" si="24"/>
        <v xml:space="preserve">          </v>
      </c>
      <c r="J90" s="71"/>
      <c r="K90" s="71"/>
      <c r="L90" s="71"/>
      <c r="M90" s="71"/>
      <c r="O90"/>
      <c r="P90"/>
    </row>
    <row r="91" spans="8:16" s="69" customFormat="1" x14ac:dyDescent="0.3">
      <c r="H91" s="71"/>
      <c r="I91" s="71" t="str">
        <f t="shared" si="24"/>
        <v xml:space="preserve">          </v>
      </c>
      <c r="J91" s="71"/>
      <c r="K91" s="71"/>
      <c r="L91" s="71"/>
      <c r="M91" s="71"/>
      <c r="O91"/>
      <c r="P91"/>
    </row>
    <row r="92" spans="8:16" s="69" customFormat="1" x14ac:dyDescent="0.3">
      <c r="H92" s="71"/>
      <c r="I92" s="71" t="str">
        <f t="shared" si="24"/>
        <v xml:space="preserve">          </v>
      </c>
      <c r="J92" s="71"/>
      <c r="K92" s="71"/>
      <c r="L92" s="71"/>
      <c r="M92" s="71"/>
      <c r="O92"/>
      <c r="P92"/>
    </row>
    <row r="93" spans="8:16" s="69" customFormat="1" x14ac:dyDescent="0.3">
      <c r="H93" s="71"/>
      <c r="I93" s="71" t="str">
        <f t="shared" si="24"/>
        <v xml:space="preserve">          </v>
      </c>
      <c r="J93" s="71"/>
      <c r="K93" s="71"/>
      <c r="L93" s="71"/>
      <c r="M93" s="71"/>
      <c r="O93"/>
      <c r="P93"/>
    </row>
    <row r="94" spans="8:16" s="69" customFormat="1" x14ac:dyDescent="0.3">
      <c r="H94" s="71"/>
      <c r="I94" s="71" t="str">
        <f t="shared" si="24"/>
        <v xml:space="preserve">          </v>
      </c>
      <c r="J94" s="71"/>
      <c r="K94" s="71"/>
      <c r="L94" s="71"/>
      <c r="M94" s="71"/>
      <c r="O94"/>
      <c r="P94"/>
    </row>
    <row r="95" spans="8:16" s="69" customFormat="1" x14ac:dyDescent="0.3">
      <c r="H95" s="71"/>
      <c r="I95" s="71" t="str">
        <f t="shared" si="24"/>
        <v xml:space="preserve">          </v>
      </c>
      <c r="J95" s="71"/>
      <c r="K95" s="71"/>
      <c r="L95" s="71"/>
      <c r="M95" s="71"/>
      <c r="O95"/>
      <c r="P95"/>
    </row>
    <row r="96" spans="8:16" s="69" customFormat="1" x14ac:dyDescent="0.3">
      <c r="H96" s="71"/>
      <c r="I96" s="71" t="str">
        <f t="shared" si="24"/>
        <v xml:space="preserve">          </v>
      </c>
      <c r="J96" s="71"/>
      <c r="K96" s="71"/>
      <c r="L96" s="71"/>
      <c r="M96" s="71"/>
      <c r="O96"/>
      <c r="P96"/>
    </row>
    <row r="97" spans="8:16" s="69" customFormat="1" x14ac:dyDescent="0.3">
      <c r="H97" s="71"/>
      <c r="I97" s="71" t="str">
        <f t="shared" si="24"/>
        <v xml:space="preserve">          </v>
      </c>
      <c r="J97" s="71"/>
      <c r="K97" s="71"/>
      <c r="L97" s="71"/>
      <c r="M97" s="71"/>
      <c r="O97"/>
      <c r="P97"/>
    </row>
    <row r="98" spans="8:16" s="69" customFormat="1" x14ac:dyDescent="0.3">
      <c r="H98" s="71"/>
      <c r="I98" s="71" t="str">
        <f t="shared" si="24"/>
        <v xml:space="preserve">          </v>
      </c>
      <c r="J98" s="71"/>
      <c r="K98" s="71"/>
      <c r="L98" s="71"/>
      <c r="M98" s="71"/>
      <c r="O98"/>
      <c r="P98"/>
    </row>
    <row r="99" spans="8:16" s="69" customFormat="1" x14ac:dyDescent="0.3">
      <c r="H99" s="71"/>
      <c r="I99" s="71" t="str">
        <f t="shared" si="24"/>
        <v xml:space="preserve">          </v>
      </c>
      <c r="J99" s="71"/>
      <c r="K99" s="71"/>
      <c r="L99" s="71"/>
      <c r="M99" s="71"/>
      <c r="O99"/>
      <c r="P99"/>
    </row>
    <row r="100" spans="8:16" s="69" customFormat="1" x14ac:dyDescent="0.3">
      <c r="H100" s="71"/>
      <c r="I100" s="71" t="str">
        <f t="shared" si="24"/>
        <v xml:space="preserve">          </v>
      </c>
      <c r="J100" s="71"/>
      <c r="K100" s="71"/>
      <c r="L100" s="71"/>
      <c r="M100" s="71"/>
      <c r="O100"/>
      <c r="P100"/>
    </row>
    <row r="101" spans="8:16" s="69" customFormat="1" x14ac:dyDescent="0.3">
      <c r="H101" s="71"/>
      <c r="I101" s="71" t="str">
        <f t="shared" si="24"/>
        <v xml:space="preserve">          </v>
      </c>
      <c r="J101" s="71"/>
      <c r="K101" s="71"/>
      <c r="L101" s="71"/>
      <c r="M101" s="71"/>
      <c r="O101"/>
      <c r="P101"/>
    </row>
    <row r="102" spans="8:16" s="69" customFormat="1" x14ac:dyDescent="0.3">
      <c r="H102" s="71"/>
      <c r="I102" s="71" t="str">
        <f>C103&amp;"              "&amp;D103</f>
        <v xml:space="preserve">              </v>
      </c>
      <c r="J102" s="71"/>
      <c r="K102" s="71"/>
      <c r="L102" s="71"/>
      <c r="M102" s="71"/>
      <c r="O102"/>
      <c r="P102"/>
    </row>
    <row r="103" spans="8:16" s="69" customFormat="1" x14ac:dyDescent="0.3">
      <c r="H103" s="71"/>
      <c r="I103" s="71" t="str">
        <f t="shared" ref="I103:I123" si="25">C104&amp;"          "&amp;D104</f>
        <v xml:space="preserve">          </v>
      </c>
      <c r="J103" s="71"/>
      <c r="K103" s="71"/>
      <c r="L103" s="71"/>
      <c r="M103" s="71"/>
      <c r="O103"/>
      <c r="P103"/>
    </row>
    <row r="104" spans="8:16" s="69" customFormat="1" x14ac:dyDescent="0.3">
      <c r="H104" s="71"/>
      <c r="I104" s="71" t="str">
        <f t="shared" si="25"/>
        <v xml:space="preserve">          </v>
      </c>
      <c r="J104" s="71"/>
      <c r="K104" s="71"/>
      <c r="L104" s="71"/>
      <c r="M104" s="71"/>
      <c r="O104"/>
      <c r="P104"/>
    </row>
    <row r="105" spans="8:16" s="69" customFormat="1" x14ac:dyDescent="0.3">
      <c r="H105" s="71"/>
      <c r="I105" s="71" t="str">
        <f t="shared" si="25"/>
        <v xml:space="preserve">          </v>
      </c>
      <c r="J105" s="71"/>
      <c r="K105" s="71"/>
      <c r="L105" s="71"/>
      <c r="M105" s="71"/>
      <c r="O105"/>
      <c r="P105"/>
    </row>
    <row r="106" spans="8:16" s="69" customFormat="1" x14ac:dyDescent="0.3">
      <c r="H106" s="71"/>
      <c r="I106" s="71" t="str">
        <f t="shared" si="25"/>
        <v xml:space="preserve">          </v>
      </c>
      <c r="J106" s="71"/>
      <c r="K106" s="71"/>
      <c r="L106" s="71"/>
      <c r="M106" s="71"/>
      <c r="O106"/>
      <c r="P106"/>
    </row>
    <row r="107" spans="8:16" s="69" customFormat="1" x14ac:dyDescent="0.3">
      <c r="H107" s="71"/>
      <c r="I107" s="71" t="str">
        <f t="shared" si="25"/>
        <v xml:space="preserve">          </v>
      </c>
      <c r="J107" s="71"/>
      <c r="K107" s="71"/>
      <c r="L107" s="71"/>
      <c r="M107" s="71"/>
      <c r="O107"/>
      <c r="P107"/>
    </row>
    <row r="108" spans="8:16" s="69" customFormat="1" x14ac:dyDescent="0.3">
      <c r="H108" s="71"/>
      <c r="I108" s="71" t="str">
        <f t="shared" si="25"/>
        <v xml:space="preserve">          </v>
      </c>
      <c r="J108" s="71"/>
      <c r="K108" s="71"/>
      <c r="L108" s="71"/>
      <c r="M108" s="71"/>
      <c r="O108"/>
      <c r="P108"/>
    </row>
    <row r="109" spans="8:16" s="69" customFormat="1" x14ac:dyDescent="0.3">
      <c r="H109" s="71"/>
      <c r="I109" s="71" t="str">
        <f t="shared" si="25"/>
        <v xml:space="preserve">          </v>
      </c>
      <c r="J109" s="71"/>
      <c r="K109" s="71"/>
      <c r="L109" s="71"/>
      <c r="M109" s="71"/>
      <c r="O109"/>
      <c r="P109"/>
    </row>
    <row r="110" spans="8:16" s="69" customFormat="1" x14ac:dyDescent="0.3">
      <c r="H110" s="71"/>
      <c r="I110" s="71" t="str">
        <f t="shared" si="25"/>
        <v xml:space="preserve">          </v>
      </c>
      <c r="J110" s="71"/>
      <c r="K110" s="71"/>
      <c r="L110" s="71"/>
      <c r="M110" s="71"/>
      <c r="O110"/>
      <c r="P110"/>
    </row>
    <row r="111" spans="8:16" s="69" customFormat="1" x14ac:dyDescent="0.3">
      <c r="H111" s="71"/>
      <c r="I111" s="71" t="str">
        <f t="shared" si="25"/>
        <v xml:space="preserve">          </v>
      </c>
      <c r="J111" s="71"/>
      <c r="K111" s="71"/>
      <c r="L111" s="71"/>
      <c r="M111" s="71"/>
      <c r="O111"/>
      <c r="P111"/>
    </row>
    <row r="112" spans="8:16" s="69" customFormat="1" x14ac:dyDescent="0.3">
      <c r="H112" s="71"/>
      <c r="I112" s="71" t="str">
        <f t="shared" si="25"/>
        <v xml:space="preserve">          </v>
      </c>
      <c r="J112" s="71"/>
      <c r="K112" s="71"/>
      <c r="L112" s="71"/>
      <c r="M112" s="71"/>
      <c r="O112"/>
      <c r="P112"/>
    </row>
    <row r="113" spans="8:16" s="69" customFormat="1" x14ac:dyDescent="0.3">
      <c r="H113" s="71"/>
      <c r="I113" s="71" t="str">
        <f t="shared" si="25"/>
        <v xml:space="preserve">          </v>
      </c>
      <c r="J113" s="71"/>
      <c r="K113" s="71"/>
      <c r="L113" s="71"/>
      <c r="M113" s="71"/>
      <c r="O113"/>
      <c r="P113"/>
    </row>
    <row r="114" spans="8:16" s="69" customFormat="1" x14ac:dyDescent="0.3">
      <c r="H114" s="71"/>
      <c r="I114" s="71" t="str">
        <f t="shared" si="25"/>
        <v xml:space="preserve">          </v>
      </c>
      <c r="J114" s="71"/>
      <c r="K114" s="71"/>
      <c r="L114" s="71"/>
      <c r="M114" s="71"/>
      <c r="O114"/>
      <c r="P114"/>
    </row>
    <row r="115" spans="8:16" s="69" customFormat="1" x14ac:dyDescent="0.3">
      <c r="H115" s="71"/>
      <c r="I115" s="71" t="str">
        <f t="shared" si="25"/>
        <v xml:space="preserve">          </v>
      </c>
      <c r="J115" s="71"/>
      <c r="K115" s="71"/>
      <c r="L115" s="71"/>
      <c r="M115" s="71"/>
      <c r="O115"/>
      <c r="P115"/>
    </row>
    <row r="116" spans="8:16" s="69" customFormat="1" x14ac:dyDescent="0.3">
      <c r="H116" s="71"/>
      <c r="I116" s="71" t="str">
        <f t="shared" si="25"/>
        <v xml:space="preserve">          </v>
      </c>
      <c r="J116" s="71"/>
      <c r="K116" s="71"/>
      <c r="L116" s="71"/>
      <c r="M116" s="71"/>
      <c r="O116"/>
      <c r="P116"/>
    </row>
    <row r="117" spans="8:16" s="69" customFormat="1" x14ac:dyDescent="0.3">
      <c r="H117" s="71"/>
      <c r="I117" s="71" t="str">
        <f t="shared" si="25"/>
        <v xml:space="preserve">          </v>
      </c>
      <c r="J117" s="71"/>
      <c r="K117" s="71"/>
      <c r="L117" s="71"/>
      <c r="M117" s="71"/>
      <c r="O117"/>
      <c r="P117"/>
    </row>
    <row r="118" spans="8:16" s="69" customFormat="1" x14ac:dyDescent="0.3">
      <c r="H118" s="71"/>
      <c r="I118" s="71" t="str">
        <f t="shared" si="25"/>
        <v xml:space="preserve">          </v>
      </c>
      <c r="J118" s="71"/>
      <c r="K118" s="71"/>
      <c r="L118" s="71"/>
      <c r="M118" s="71"/>
      <c r="O118"/>
      <c r="P118"/>
    </row>
    <row r="119" spans="8:16" s="69" customFormat="1" x14ac:dyDescent="0.3">
      <c r="H119" s="71"/>
      <c r="I119" s="71" t="str">
        <f t="shared" si="25"/>
        <v xml:space="preserve">          </v>
      </c>
      <c r="J119" s="71"/>
      <c r="K119" s="71"/>
      <c r="L119" s="71"/>
      <c r="M119" s="71"/>
      <c r="O119"/>
      <c r="P119"/>
    </row>
    <row r="120" spans="8:16" s="69" customFormat="1" x14ac:dyDescent="0.3">
      <c r="H120" s="71"/>
      <c r="I120" s="71" t="str">
        <f t="shared" si="25"/>
        <v xml:space="preserve">          </v>
      </c>
      <c r="J120" s="71"/>
      <c r="K120" s="71"/>
      <c r="L120" s="71"/>
      <c r="M120" s="71"/>
      <c r="O120"/>
      <c r="P120"/>
    </row>
    <row r="121" spans="8:16" s="69" customFormat="1" x14ac:dyDescent="0.3">
      <c r="H121" s="71"/>
      <c r="I121" s="71" t="str">
        <f t="shared" si="25"/>
        <v xml:space="preserve">          </v>
      </c>
      <c r="J121" s="71"/>
      <c r="K121" s="71"/>
      <c r="L121" s="71"/>
      <c r="M121" s="71"/>
      <c r="O121"/>
      <c r="P121"/>
    </row>
    <row r="122" spans="8:16" s="69" customFormat="1" x14ac:dyDescent="0.3">
      <c r="H122" s="71"/>
      <c r="I122" s="71" t="str">
        <f t="shared" si="25"/>
        <v xml:space="preserve">          </v>
      </c>
      <c r="J122" s="71"/>
      <c r="K122" s="71"/>
      <c r="L122" s="71"/>
      <c r="M122" s="71"/>
      <c r="O122"/>
      <c r="P122"/>
    </row>
    <row r="123" spans="8:16" s="69" customFormat="1" x14ac:dyDescent="0.3">
      <c r="H123" s="71"/>
      <c r="I123" s="71" t="str">
        <f t="shared" si="25"/>
        <v xml:space="preserve">          </v>
      </c>
      <c r="J123" s="71"/>
      <c r="K123" s="71"/>
      <c r="L123" s="71"/>
      <c r="M123" s="71"/>
      <c r="O123"/>
      <c r="P123"/>
    </row>
    <row r="124" spans="8:16" s="69" customFormat="1" x14ac:dyDescent="0.3">
      <c r="H124" s="71"/>
      <c r="I124" s="71" t="str">
        <f>C125&amp;"               "&amp;D125</f>
        <v xml:space="preserve">               </v>
      </c>
      <c r="J124" s="71"/>
      <c r="K124" s="71"/>
      <c r="L124" s="71"/>
      <c r="M124" s="71"/>
      <c r="O124"/>
      <c r="P124"/>
    </row>
    <row r="125" spans="8:16" s="69" customFormat="1" x14ac:dyDescent="0.3">
      <c r="H125" s="71"/>
      <c r="I125" s="71" t="str">
        <f t="shared" ref="I125:I156" si="26">C126&amp;"          "&amp;D126</f>
        <v xml:space="preserve">          </v>
      </c>
      <c r="J125" s="71"/>
      <c r="K125" s="71"/>
      <c r="L125" s="71"/>
      <c r="M125" s="71"/>
      <c r="O125"/>
      <c r="P125"/>
    </row>
    <row r="126" spans="8:16" s="69" customFormat="1" x14ac:dyDescent="0.3">
      <c r="H126" s="71"/>
      <c r="I126" s="71" t="str">
        <f t="shared" si="26"/>
        <v xml:space="preserve">          </v>
      </c>
      <c r="J126" s="71"/>
      <c r="K126" s="71"/>
      <c r="L126" s="71"/>
      <c r="M126" s="71"/>
      <c r="O126"/>
      <c r="P126"/>
    </row>
    <row r="127" spans="8:16" s="69" customFormat="1" x14ac:dyDescent="0.3">
      <c r="H127" s="71"/>
      <c r="I127" s="71" t="str">
        <f t="shared" si="26"/>
        <v xml:space="preserve">          </v>
      </c>
      <c r="J127" s="71"/>
      <c r="K127" s="71"/>
      <c r="L127" s="71"/>
      <c r="M127" s="71"/>
      <c r="O127"/>
      <c r="P127"/>
    </row>
    <row r="128" spans="8:16" s="69" customFormat="1" x14ac:dyDescent="0.3">
      <c r="H128" s="71"/>
      <c r="I128" s="71" t="str">
        <f t="shared" si="26"/>
        <v xml:space="preserve">          </v>
      </c>
      <c r="J128" s="71"/>
      <c r="K128" s="71"/>
      <c r="L128" s="71"/>
      <c r="M128" s="71"/>
      <c r="O128"/>
      <c r="P128"/>
    </row>
    <row r="129" spans="8:16" s="69" customFormat="1" x14ac:dyDescent="0.3">
      <c r="H129" s="71"/>
      <c r="I129" s="71" t="str">
        <f t="shared" si="26"/>
        <v xml:space="preserve">          </v>
      </c>
      <c r="J129" s="71"/>
      <c r="K129" s="71"/>
      <c r="L129" s="71"/>
      <c r="M129" s="71"/>
      <c r="O129"/>
      <c r="P129"/>
    </row>
    <row r="130" spans="8:16" s="69" customFormat="1" x14ac:dyDescent="0.3">
      <c r="H130" s="71"/>
      <c r="I130" s="71" t="str">
        <f t="shared" si="26"/>
        <v xml:space="preserve">          </v>
      </c>
      <c r="J130" s="71"/>
      <c r="K130" s="71"/>
      <c r="L130" s="71"/>
      <c r="M130" s="71"/>
      <c r="O130"/>
      <c r="P130"/>
    </row>
    <row r="131" spans="8:16" s="69" customFormat="1" x14ac:dyDescent="0.3">
      <c r="H131" s="71"/>
      <c r="I131" s="71" t="str">
        <f t="shared" si="26"/>
        <v xml:space="preserve">          </v>
      </c>
      <c r="J131" s="71"/>
      <c r="K131" s="71"/>
      <c r="L131" s="71"/>
      <c r="M131" s="71"/>
      <c r="O131"/>
      <c r="P131"/>
    </row>
    <row r="132" spans="8:16" s="69" customFormat="1" x14ac:dyDescent="0.3">
      <c r="H132" s="71"/>
      <c r="I132" s="71" t="str">
        <f t="shared" si="26"/>
        <v xml:space="preserve">          </v>
      </c>
      <c r="J132" s="71"/>
      <c r="K132" s="71"/>
      <c r="L132" s="71"/>
      <c r="M132" s="71"/>
      <c r="O132"/>
      <c r="P132"/>
    </row>
    <row r="133" spans="8:16" s="69" customFormat="1" x14ac:dyDescent="0.3">
      <c r="H133" s="71"/>
      <c r="I133" s="71" t="str">
        <f t="shared" si="26"/>
        <v xml:space="preserve">          </v>
      </c>
      <c r="J133" s="71"/>
      <c r="K133" s="71"/>
      <c r="L133" s="71"/>
      <c r="M133" s="71"/>
      <c r="O133"/>
      <c r="P133"/>
    </row>
    <row r="134" spans="8:16" s="69" customFormat="1" x14ac:dyDescent="0.3">
      <c r="H134" s="71"/>
      <c r="I134" s="71" t="str">
        <f t="shared" si="26"/>
        <v xml:space="preserve">          </v>
      </c>
      <c r="J134" s="71"/>
      <c r="K134" s="71"/>
      <c r="L134" s="71"/>
      <c r="M134" s="71"/>
      <c r="O134"/>
      <c r="P134"/>
    </row>
    <row r="135" spans="8:16" s="69" customFormat="1" x14ac:dyDescent="0.3">
      <c r="H135" s="71"/>
      <c r="I135" s="71" t="str">
        <f t="shared" si="26"/>
        <v xml:space="preserve">          </v>
      </c>
      <c r="J135" s="71"/>
      <c r="K135" s="71"/>
      <c r="L135" s="71"/>
      <c r="M135" s="71"/>
      <c r="O135"/>
      <c r="P135"/>
    </row>
    <row r="136" spans="8:16" s="69" customFormat="1" x14ac:dyDescent="0.3">
      <c r="H136" s="71"/>
      <c r="I136" s="71" t="str">
        <f t="shared" si="26"/>
        <v xml:space="preserve">          </v>
      </c>
      <c r="J136" s="71"/>
      <c r="K136" s="71"/>
      <c r="L136" s="71"/>
      <c r="M136" s="71"/>
      <c r="O136"/>
      <c r="P136"/>
    </row>
    <row r="137" spans="8:16" s="69" customFormat="1" x14ac:dyDescent="0.3">
      <c r="H137" s="71"/>
      <c r="I137" s="71" t="str">
        <f t="shared" si="26"/>
        <v xml:space="preserve">          </v>
      </c>
      <c r="J137" s="71"/>
      <c r="K137" s="71"/>
      <c r="L137" s="71"/>
      <c r="M137" s="71"/>
      <c r="O137"/>
      <c r="P137"/>
    </row>
    <row r="138" spans="8:16" s="69" customFormat="1" x14ac:dyDescent="0.3">
      <c r="H138" s="71"/>
      <c r="I138" s="71" t="str">
        <f t="shared" si="26"/>
        <v xml:space="preserve">          </v>
      </c>
      <c r="J138" s="71"/>
      <c r="K138" s="71"/>
      <c r="L138" s="71"/>
      <c r="M138" s="71"/>
      <c r="O138"/>
      <c r="P138"/>
    </row>
    <row r="139" spans="8:16" s="69" customFormat="1" x14ac:dyDescent="0.3">
      <c r="H139" s="71"/>
      <c r="I139" s="71" t="str">
        <f t="shared" si="26"/>
        <v xml:space="preserve">          </v>
      </c>
      <c r="J139" s="71"/>
      <c r="K139" s="71"/>
      <c r="L139" s="71"/>
      <c r="M139" s="71"/>
      <c r="O139"/>
      <c r="P139"/>
    </row>
    <row r="140" spans="8:16" s="69" customFormat="1" x14ac:dyDescent="0.3">
      <c r="H140" s="71"/>
      <c r="I140" s="71" t="str">
        <f t="shared" si="26"/>
        <v xml:space="preserve">          </v>
      </c>
      <c r="J140" s="71"/>
      <c r="K140" s="71"/>
      <c r="L140" s="71"/>
      <c r="M140" s="71"/>
      <c r="O140"/>
      <c r="P140"/>
    </row>
    <row r="141" spans="8:16" s="69" customFormat="1" x14ac:dyDescent="0.3">
      <c r="H141" s="71"/>
      <c r="I141" s="71" t="str">
        <f t="shared" si="26"/>
        <v xml:space="preserve">          </v>
      </c>
      <c r="J141" s="71"/>
      <c r="K141" s="71"/>
      <c r="L141" s="71"/>
      <c r="M141" s="71"/>
      <c r="O141"/>
      <c r="P141"/>
    </row>
    <row r="142" spans="8:16" s="69" customFormat="1" x14ac:dyDescent="0.3">
      <c r="H142" s="71"/>
      <c r="I142" s="71" t="str">
        <f t="shared" si="26"/>
        <v xml:space="preserve">          </v>
      </c>
      <c r="J142" s="71"/>
      <c r="K142" s="71"/>
      <c r="L142" s="71"/>
      <c r="M142" s="71"/>
      <c r="O142"/>
      <c r="P142"/>
    </row>
    <row r="143" spans="8:16" s="69" customFormat="1" x14ac:dyDescent="0.3">
      <c r="H143" s="71"/>
      <c r="I143" s="71" t="str">
        <f t="shared" si="26"/>
        <v xml:space="preserve">          </v>
      </c>
      <c r="J143" s="71"/>
      <c r="K143" s="71"/>
      <c r="L143" s="71"/>
      <c r="M143" s="71"/>
      <c r="O143"/>
      <c r="P143"/>
    </row>
    <row r="144" spans="8:16" s="69" customFormat="1" x14ac:dyDescent="0.3">
      <c r="H144" s="71"/>
      <c r="I144" s="71" t="str">
        <f t="shared" si="26"/>
        <v xml:space="preserve">          </v>
      </c>
      <c r="J144" s="71"/>
      <c r="K144" s="71"/>
      <c r="L144" s="71"/>
      <c r="M144" s="71"/>
      <c r="O144"/>
      <c r="P144"/>
    </row>
    <row r="145" spans="8:16" s="69" customFormat="1" x14ac:dyDescent="0.3">
      <c r="H145" s="71"/>
      <c r="I145" s="71" t="str">
        <f t="shared" si="26"/>
        <v xml:space="preserve">          </v>
      </c>
      <c r="J145" s="71"/>
      <c r="K145" s="71"/>
      <c r="L145" s="71"/>
      <c r="M145" s="71"/>
      <c r="O145"/>
      <c r="P145"/>
    </row>
    <row r="146" spans="8:16" s="69" customFormat="1" x14ac:dyDescent="0.3">
      <c r="H146" s="71"/>
      <c r="I146" s="71" t="str">
        <f t="shared" si="26"/>
        <v xml:space="preserve">          </v>
      </c>
      <c r="J146" s="71"/>
      <c r="K146" s="71"/>
      <c r="L146" s="71"/>
      <c r="M146" s="71"/>
      <c r="O146"/>
      <c r="P146"/>
    </row>
    <row r="147" spans="8:16" s="69" customFormat="1" x14ac:dyDescent="0.3">
      <c r="H147" s="71"/>
      <c r="I147" s="71" t="str">
        <f t="shared" si="26"/>
        <v xml:space="preserve">          </v>
      </c>
      <c r="J147" s="71"/>
      <c r="K147" s="71"/>
      <c r="L147" s="71"/>
      <c r="M147" s="71"/>
      <c r="O147"/>
      <c r="P147"/>
    </row>
    <row r="148" spans="8:16" s="69" customFormat="1" x14ac:dyDescent="0.3">
      <c r="H148" s="71"/>
      <c r="I148" s="71" t="str">
        <f t="shared" si="26"/>
        <v xml:space="preserve">          </v>
      </c>
      <c r="J148" s="71"/>
      <c r="K148" s="71"/>
      <c r="L148" s="71"/>
      <c r="M148" s="71"/>
      <c r="O148"/>
      <c r="P148"/>
    </row>
    <row r="149" spans="8:16" s="69" customFormat="1" x14ac:dyDescent="0.3">
      <c r="H149" s="71"/>
      <c r="I149" s="71" t="str">
        <f t="shared" si="26"/>
        <v xml:space="preserve">          </v>
      </c>
      <c r="J149" s="71"/>
      <c r="K149" s="71"/>
      <c r="L149" s="71"/>
      <c r="M149" s="71"/>
      <c r="O149"/>
      <c r="P149"/>
    </row>
    <row r="150" spans="8:16" s="69" customFormat="1" x14ac:dyDescent="0.3">
      <c r="H150" s="71"/>
      <c r="I150" s="71" t="str">
        <f t="shared" si="26"/>
        <v xml:space="preserve">          </v>
      </c>
      <c r="J150" s="71"/>
      <c r="K150" s="71"/>
      <c r="L150" s="71"/>
      <c r="M150" s="71"/>
      <c r="O150"/>
      <c r="P150"/>
    </row>
    <row r="151" spans="8:16" s="69" customFormat="1" x14ac:dyDescent="0.3">
      <c r="H151" s="71"/>
      <c r="I151" s="71" t="str">
        <f t="shared" si="26"/>
        <v xml:space="preserve">          </v>
      </c>
      <c r="J151" s="71"/>
      <c r="K151" s="71"/>
      <c r="L151" s="71"/>
      <c r="M151" s="71"/>
      <c r="O151"/>
      <c r="P151"/>
    </row>
    <row r="152" spans="8:16" s="69" customFormat="1" x14ac:dyDescent="0.3">
      <c r="H152" s="71"/>
      <c r="I152" s="71" t="str">
        <f t="shared" si="26"/>
        <v xml:space="preserve">          </v>
      </c>
      <c r="J152" s="71"/>
      <c r="K152" s="71"/>
      <c r="L152" s="71"/>
      <c r="M152" s="71"/>
      <c r="O152"/>
      <c r="P152"/>
    </row>
    <row r="153" spans="8:16" s="69" customFormat="1" x14ac:dyDescent="0.3">
      <c r="H153" s="71"/>
      <c r="I153" s="71" t="str">
        <f t="shared" si="26"/>
        <v xml:space="preserve">          </v>
      </c>
      <c r="J153" s="71"/>
      <c r="K153" s="71"/>
      <c r="L153" s="71"/>
      <c r="M153" s="71"/>
      <c r="O153"/>
      <c r="P153"/>
    </row>
    <row r="154" spans="8:16" s="69" customFormat="1" x14ac:dyDescent="0.3">
      <c r="H154" s="71"/>
      <c r="I154" s="71" t="str">
        <f t="shared" si="26"/>
        <v xml:space="preserve">          </v>
      </c>
      <c r="J154" s="71"/>
      <c r="K154" s="71"/>
      <c r="L154" s="71"/>
      <c r="M154" s="71"/>
      <c r="O154"/>
      <c r="P154"/>
    </row>
    <row r="155" spans="8:16" s="69" customFormat="1" x14ac:dyDescent="0.3">
      <c r="H155" s="71"/>
      <c r="I155" s="71" t="str">
        <f t="shared" si="26"/>
        <v xml:space="preserve">          </v>
      </c>
      <c r="J155" s="71"/>
      <c r="K155" s="71"/>
      <c r="L155" s="71"/>
      <c r="M155" s="71"/>
      <c r="O155"/>
      <c r="P155"/>
    </row>
    <row r="156" spans="8:16" s="69" customFormat="1" x14ac:dyDescent="0.3">
      <c r="H156" s="71"/>
      <c r="I156" s="71" t="str">
        <f t="shared" si="26"/>
        <v xml:space="preserve">          </v>
      </c>
      <c r="J156" s="71"/>
      <c r="K156" s="71"/>
      <c r="L156" s="71"/>
      <c r="M156" s="71"/>
      <c r="O156"/>
      <c r="P156"/>
    </row>
    <row r="157" spans="8:16" s="69" customFormat="1" x14ac:dyDescent="0.3">
      <c r="H157" s="71"/>
      <c r="I157" s="71" t="str">
        <f t="shared" ref="I157:I188" si="27">C158&amp;"          "&amp;D158</f>
        <v xml:space="preserve">          </v>
      </c>
      <c r="J157" s="71"/>
      <c r="K157" s="71"/>
      <c r="L157" s="71"/>
      <c r="M157" s="71"/>
      <c r="O157"/>
      <c r="P157"/>
    </row>
    <row r="158" spans="8:16" s="69" customFormat="1" x14ac:dyDescent="0.3">
      <c r="H158" s="71"/>
      <c r="I158" s="71" t="str">
        <f t="shared" si="27"/>
        <v xml:space="preserve">          </v>
      </c>
      <c r="J158" s="71"/>
      <c r="K158" s="71"/>
      <c r="L158" s="71"/>
      <c r="M158" s="71"/>
      <c r="O158"/>
      <c r="P158"/>
    </row>
    <row r="159" spans="8:16" s="69" customFormat="1" x14ac:dyDescent="0.3">
      <c r="H159" s="71"/>
      <c r="I159" s="71" t="str">
        <f t="shared" si="27"/>
        <v xml:space="preserve">          </v>
      </c>
      <c r="J159" s="71"/>
      <c r="K159" s="71"/>
      <c r="L159" s="71"/>
      <c r="M159" s="71"/>
      <c r="O159"/>
      <c r="P159"/>
    </row>
    <row r="160" spans="8:16" s="69" customFormat="1" x14ac:dyDescent="0.3">
      <c r="H160" s="71"/>
      <c r="I160" s="71" t="str">
        <f t="shared" si="27"/>
        <v xml:space="preserve">          </v>
      </c>
      <c r="J160" s="71"/>
      <c r="K160" s="71"/>
      <c r="L160" s="71"/>
      <c r="M160" s="71"/>
      <c r="O160"/>
      <c r="P160"/>
    </row>
    <row r="161" spans="8:16" s="69" customFormat="1" x14ac:dyDescent="0.3">
      <c r="H161" s="71"/>
      <c r="I161" s="71" t="str">
        <f t="shared" si="27"/>
        <v xml:space="preserve">          </v>
      </c>
      <c r="J161" s="71"/>
      <c r="K161" s="71"/>
      <c r="L161" s="71"/>
      <c r="M161" s="71"/>
      <c r="O161"/>
      <c r="P161"/>
    </row>
    <row r="162" spans="8:16" s="69" customFormat="1" x14ac:dyDescent="0.3">
      <c r="H162" s="71"/>
      <c r="I162" s="71" t="str">
        <f t="shared" si="27"/>
        <v xml:space="preserve">          </v>
      </c>
      <c r="J162" s="71"/>
      <c r="K162" s="71"/>
      <c r="L162" s="71"/>
      <c r="M162" s="71"/>
      <c r="O162"/>
      <c r="P162"/>
    </row>
    <row r="163" spans="8:16" s="69" customFormat="1" x14ac:dyDescent="0.3">
      <c r="H163" s="71"/>
      <c r="I163" s="71" t="str">
        <f t="shared" si="27"/>
        <v xml:space="preserve">          </v>
      </c>
      <c r="J163" s="71"/>
      <c r="K163" s="71"/>
      <c r="L163" s="71"/>
      <c r="M163" s="71"/>
      <c r="O163"/>
      <c r="P163"/>
    </row>
    <row r="164" spans="8:16" s="69" customFormat="1" x14ac:dyDescent="0.3">
      <c r="H164" s="71"/>
      <c r="I164" s="71" t="str">
        <f t="shared" si="27"/>
        <v xml:space="preserve">          </v>
      </c>
      <c r="J164" s="71"/>
      <c r="K164" s="71"/>
      <c r="L164" s="71"/>
      <c r="M164" s="71"/>
      <c r="O164"/>
      <c r="P164"/>
    </row>
    <row r="165" spans="8:16" s="69" customFormat="1" x14ac:dyDescent="0.3">
      <c r="H165" s="71"/>
      <c r="I165" s="71" t="str">
        <f t="shared" si="27"/>
        <v xml:space="preserve">          </v>
      </c>
      <c r="J165" s="71"/>
      <c r="K165" s="71"/>
      <c r="L165" s="71"/>
      <c r="M165" s="71"/>
      <c r="O165"/>
      <c r="P165"/>
    </row>
    <row r="166" spans="8:16" s="69" customFormat="1" x14ac:dyDescent="0.3">
      <c r="H166" s="71"/>
      <c r="I166" s="71" t="str">
        <f t="shared" si="27"/>
        <v xml:space="preserve">          </v>
      </c>
      <c r="J166" s="71"/>
      <c r="K166" s="71"/>
      <c r="L166" s="71"/>
      <c r="M166" s="71"/>
      <c r="O166"/>
      <c r="P166"/>
    </row>
    <row r="167" spans="8:16" s="69" customFormat="1" x14ac:dyDescent="0.3">
      <c r="H167" s="71"/>
      <c r="I167" s="71" t="str">
        <f t="shared" si="27"/>
        <v xml:space="preserve">          </v>
      </c>
      <c r="J167" s="71"/>
      <c r="K167" s="71"/>
      <c r="L167" s="71"/>
      <c r="M167" s="71"/>
      <c r="O167"/>
      <c r="P167"/>
    </row>
    <row r="168" spans="8:16" s="69" customFormat="1" x14ac:dyDescent="0.3">
      <c r="H168" s="71"/>
      <c r="I168" s="71" t="str">
        <f t="shared" si="27"/>
        <v xml:space="preserve">          </v>
      </c>
      <c r="J168" s="71"/>
      <c r="K168" s="71"/>
      <c r="L168" s="71"/>
      <c r="M168" s="71"/>
      <c r="O168"/>
      <c r="P168"/>
    </row>
    <row r="169" spans="8:16" s="69" customFormat="1" x14ac:dyDescent="0.3">
      <c r="H169" s="71"/>
      <c r="I169" s="71" t="str">
        <f t="shared" si="27"/>
        <v xml:space="preserve">          </v>
      </c>
      <c r="J169" s="71"/>
      <c r="K169" s="71"/>
      <c r="L169" s="71"/>
      <c r="M169" s="71"/>
      <c r="O169"/>
      <c r="P169"/>
    </row>
    <row r="170" spans="8:16" s="69" customFormat="1" x14ac:dyDescent="0.3">
      <c r="H170" s="71"/>
      <c r="I170" s="71" t="str">
        <f t="shared" si="27"/>
        <v xml:space="preserve">          </v>
      </c>
      <c r="J170" s="71"/>
      <c r="K170" s="71"/>
      <c r="L170" s="71"/>
      <c r="M170" s="71"/>
      <c r="O170"/>
      <c r="P170"/>
    </row>
    <row r="171" spans="8:16" s="69" customFormat="1" x14ac:dyDescent="0.3">
      <c r="H171" s="71"/>
      <c r="I171" s="71" t="str">
        <f t="shared" si="27"/>
        <v xml:space="preserve">          </v>
      </c>
      <c r="J171" s="71"/>
      <c r="K171" s="71"/>
      <c r="L171" s="71"/>
      <c r="M171" s="71"/>
      <c r="O171"/>
      <c r="P171"/>
    </row>
    <row r="172" spans="8:16" s="69" customFormat="1" x14ac:dyDescent="0.3">
      <c r="H172" s="71"/>
      <c r="I172" s="71" t="str">
        <f t="shared" si="27"/>
        <v xml:space="preserve">          </v>
      </c>
      <c r="J172" s="71"/>
      <c r="K172" s="71"/>
      <c r="L172" s="71"/>
      <c r="M172" s="71"/>
      <c r="O172"/>
      <c r="P172"/>
    </row>
    <row r="173" spans="8:16" s="69" customFormat="1" x14ac:dyDescent="0.3">
      <c r="H173" s="71"/>
      <c r="I173" s="71" t="str">
        <f t="shared" si="27"/>
        <v xml:space="preserve">          </v>
      </c>
      <c r="J173" s="71"/>
      <c r="K173" s="71"/>
      <c r="L173" s="71"/>
      <c r="M173" s="71"/>
      <c r="O173"/>
      <c r="P173"/>
    </row>
    <row r="174" spans="8:16" s="69" customFormat="1" x14ac:dyDescent="0.3">
      <c r="H174" s="71"/>
      <c r="I174" s="71" t="str">
        <f t="shared" si="27"/>
        <v xml:space="preserve">          </v>
      </c>
      <c r="J174" s="71"/>
      <c r="K174" s="71"/>
      <c r="L174" s="71"/>
      <c r="M174" s="71"/>
      <c r="O174"/>
      <c r="P174"/>
    </row>
    <row r="175" spans="8:16" s="69" customFormat="1" x14ac:dyDescent="0.3">
      <c r="H175" s="71"/>
      <c r="I175" s="71" t="str">
        <f t="shared" si="27"/>
        <v xml:space="preserve">          </v>
      </c>
      <c r="J175" s="71"/>
      <c r="K175" s="71"/>
      <c r="L175" s="71"/>
      <c r="M175" s="71"/>
      <c r="O175"/>
      <c r="P175"/>
    </row>
    <row r="176" spans="8:16" s="69" customFormat="1" x14ac:dyDescent="0.3">
      <c r="H176" s="71"/>
      <c r="I176" s="71" t="str">
        <f t="shared" si="27"/>
        <v xml:space="preserve">          </v>
      </c>
      <c r="J176" s="71"/>
      <c r="K176" s="71"/>
      <c r="L176" s="71"/>
      <c r="M176" s="71"/>
      <c r="O176"/>
      <c r="P176"/>
    </row>
    <row r="177" spans="8:16" s="69" customFormat="1" x14ac:dyDescent="0.3">
      <c r="H177" s="71"/>
      <c r="I177" s="71" t="str">
        <f t="shared" si="27"/>
        <v xml:space="preserve">          </v>
      </c>
      <c r="J177" s="71"/>
      <c r="K177" s="71"/>
      <c r="L177" s="71"/>
      <c r="M177" s="71"/>
      <c r="O177"/>
      <c r="P177"/>
    </row>
    <row r="178" spans="8:16" s="69" customFormat="1" x14ac:dyDescent="0.3">
      <c r="H178" s="71"/>
      <c r="I178" s="71" t="str">
        <f t="shared" si="27"/>
        <v xml:space="preserve">          </v>
      </c>
      <c r="J178" s="71"/>
      <c r="K178" s="71"/>
      <c r="L178" s="71"/>
      <c r="M178" s="71"/>
      <c r="O178"/>
      <c r="P178"/>
    </row>
    <row r="179" spans="8:16" s="69" customFormat="1" x14ac:dyDescent="0.3">
      <c r="H179" s="71"/>
      <c r="I179" s="71" t="str">
        <f t="shared" si="27"/>
        <v xml:space="preserve">          </v>
      </c>
      <c r="J179" s="71"/>
      <c r="K179" s="71"/>
      <c r="L179" s="71"/>
      <c r="M179" s="71"/>
      <c r="O179"/>
      <c r="P179"/>
    </row>
    <row r="180" spans="8:16" s="69" customFormat="1" x14ac:dyDescent="0.3">
      <c r="H180" s="71"/>
      <c r="I180" s="71" t="str">
        <f t="shared" si="27"/>
        <v xml:space="preserve">          </v>
      </c>
      <c r="J180" s="71"/>
      <c r="K180" s="71"/>
      <c r="L180" s="71"/>
      <c r="M180" s="71"/>
      <c r="O180"/>
      <c r="P180"/>
    </row>
    <row r="181" spans="8:16" s="69" customFormat="1" x14ac:dyDescent="0.3">
      <c r="H181" s="71"/>
      <c r="I181" s="71" t="str">
        <f t="shared" si="27"/>
        <v xml:space="preserve">          </v>
      </c>
      <c r="J181" s="71"/>
      <c r="K181" s="71"/>
      <c r="L181" s="71"/>
      <c r="M181" s="71"/>
      <c r="O181"/>
      <c r="P181"/>
    </row>
    <row r="182" spans="8:16" s="69" customFormat="1" x14ac:dyDescent="0.3">
      <c r="H182" s="71"/>
      <c r="I182" s="71" t="str">
        <f t="shared" si="27"/>
        <v xml:space="preserve">          </v>
      </c>
      <c r="J182" s="71"/>
      <c r="K182" s="71"/>
      <c r="L182" s="71"/>
      <c r="M182" s="71"/>
      <c r="O182"/>
      <c r="P182"/>
    </row>
    <row r="183" spans="8:16" s="69" customFormat="1" x14ac:dyDescent="0.3">
      <c r="H183" s="71"/>
      <c r="I183" s="71" t="str">
        <f t="shared" si="27"/>
        <v xml:space="preserve">          </v>
      </c>
      <c r="J183" s="71"/>
      <c r="K183" s="71"/>
      <c r="L183" s="71"/>
      <c r="M183" s="71"/>
      <c r="O183"/>
      <c r="P183"/>
    </row>
    <row r="184" spans="8:16" s="69" customFormat="1" x14ac:dyDescent="0.3">
      <c r="H184" s="71"/>
      <c r="I184" s="71" t="str">
        <f t="shared" si="27"/>
        <v xml:space="preserve">          </v>
      </c>
      <c r="J184" s="71"/>
      <c r="K184" s="71"/>
      <c r="L184" s="71"/>
      <c r="M184" s="71"/>
      <c r="O184"/>
      <c r="P184"/>
    </row>
    <row r="185" spans="8:16" s="69" customFormat="1" x14ac:dyDescent="0.3">
      <c r="H185" s="71"/>
      <c r="I185" s="71" t="str">
        <f t="shared" si="27"/>
        <v xml:space="preserve">          </v>
      </c>
      <c r="J185" s="71"/>
      <c r="K185" s="71"/>
      <c r="L185" s="71"/>
      <c r="M185" s="71"/>
      <c r="O185"/>
      <c r="P185"/>
    </row>
    <row r="186" spans="8:16" s="69" customFormat="1" x14ac:dyDescent="0.3">
      <c r="H186" s="71"/>
      <c r="I186" s="71" t="str">
        <f t="shared" si="27"/>
        <v xml:space="preserve">          </v>
      </c>
      <c r="J186" s="71"/>
      <c r="K186" s="71"/>
      <c r="L186" s="71"/>
      <c r="M186" s="71"/>
      <c r="O186"/>
      <c r="P186"/>
    </row>
    <row r="187" spans="8:16" s="69" customFormat="1" x14ac:dyDescent="0.3">
      <c r="H187" s="71"/>
      <c r="I187" s="71" t="str">
        <f t="shared" si="27"/>
        <v xml:space="preserve">          </v>
      </c>
      <c r="J187" s="71"/>
      <c r="K187" s="71"/>
      <c r="L187" s="71"/>
      <c r="M187" s="71"/>
      <c r="O187"/>
      <c r="P187"/>
    </row>
    <row r="188" spans="8:16" s="69" customFormat="1" x14ac:dyDescent="0.3">
      <c r="H188" s="71"/>
      <c r="I188" s="71" t="str">
        <f t="shared" si="27"/>
        <v xml:space="preserve">          </v>
      </c>
      <c r="J188" s="71"/>
      <c r="K188" s="71"/>
      <c r="L188" s="71"/>
      <c r="M188" s="71"/>
      <c r="O188"/>
      <c r="P188"/>
    </row>
    <row r="189" spans="8:16" s="69" customFormat="1" x14ac:dyDescent="0.3">
      <c r="H189" s="71"/>
      <c r="I189" s="71" t="str">
        <f t="shared" ref="I189:I220" si="28">C190&amp;"          "&amp;D190</f>
        <v xml:space="preserve">          </v>
      </c>
      <c r="J189" s="71"/>
      <c r="K189" s="71"/>
      <c r="L189" s="71"/>
      <c r="M189" s="71"/>
      <c r="O189"/>
      <c r="P189"/>
    </row>
    <row r="190" spans="8:16" s="69" customFormat="1" x14ac:dyDescent="0.3">
      <c r="H190" s="71"/>
      <c r="I190" s="71" t="str">
        <f t="shared" si="28"/>
        <v xml:space="preserve">          </v>
      </c>
      <c r="J190" s="71"/>
      <c r="K190" s="71"/>
      <c r="L190" s="71"/>
      <c r="M190" s="71"/>
      <c r="O190"/>
      <c r="P190"/>
    </row>
    <row r="191" spans="8:16" s="69" customFormat="1" x14ac:dyDescent="0.3">
      <c r="H191" s="71"/>
      <c r="I191" s="71" t="str">
        <f t="shared" si="28"/>
        <v xml:space="preserve">          </v>
      </c>
      <c r="J191" s="71"/>
      <c r="K191" s="71"/>
      <c r="L191" s="71"/>
      <c r="M191" s="71"/>
      <c r="O191"/>
      <c r="P191"/>
    </row>
    <row r="192" spans="8:16" s="69" customFormat="1" x14ac:dyDescent="0.3">
      <c r="H192" s="71"/>
      <c r="I192" s="71" t="str">
        <f t="shared" si="28"/>
        <v xml:space="preserve">          </v>
      </c>
      <c r="J192" s="71"/>
      <c r="K192" s="71"/>
      <c r="L192" s="71"/>
      <c r="M192" s="71"/>
      <c r="O192"/>
      <c r="P192"/>
    </row>
    <row r="193" spans="8:16" s="69" customFormat="1" x14ac:dyDescent="0.3">
      <c r="H193" s="71"/>
      <c r="I193" s="71" t="str">
        <f t="shared" si="28"/>
        <v xml:space="preserve">          </v>
      </c>
      <c r="J193" s="71"/>
      <c r="K193" s="71"/>
      <c r="L193" s="71"/>
      <c r="M193" s="71"/>
      <c r="O193"/>
      <c r="P193"/>
    </row>
    <row r="194" spans="8:16" s="69" customFormat="1" x14ac:dyDescent="0.3">
      <c r="H194" s="71"/>
      <c r="I194" s="71" t="str">
        <f t="shared" si="28"/>
        <v xml:space="preserve">          </v>
      </c>
      <c r="J194" s="71"/>
      <c r="K194" s="71"/>
      <c r="L194" s="71"/>
      <c r="M194" s="71"/>
      <c r="O194"/>
      <c r="P194"/>
    </row>
    <row r="195" spans="8:16" s="69" customFormat="1" x14ac:dyDescent="0.3">
      <c r="H195" s="71"/>
      <c r="I195" s="71" t="str">
        <f t="shared" si="28"/>
        <v xml:space="preserve">          </v>
      </c>
      <c r="J195" s="71"/>
      <c r="K195" s="71"/>
      <c r="L195" s="71"/>
      <c r="M195" s="71"/>
      <c r="O195"/>
      <c r="P195"/>
    </row>
    <row r="196" spans="8:16" s="69" customFormat="1" x14ac:dyDescent="0.3">
      <c r="H196" s="71"/>
      <c r="I196" s="71" t="str">
        <f t="shared" si="28"/>
        <v xml:space="preserve">          </v>
      </c>
      <c r="J196" s="71"/>
      <c r="K196" s="71"/>
      <c r="L196" s="71"/>
      <c r="M196" s="71"/>
      <c r="O196"/>
      <c r="P196"/>
    </row>
    <row r="197" spans="8:16" s="69" customFormat="1" x14ac:dyDescent="0.3">
      <c r="H197" s="71"/>
      <c r="I197" s="71" t="str">
        <f t="shared" si="28"/>
        <v xml:space="preserve">          </v>
      </c>
      <c r="J197" s="71"/>
      <c r="K197" s="71"/>
      <c r="L197" s="71"/>
      <c r="M197" s="71"/>
      <c r="O197"/>
      <c r="P197"/>
    </row>
    <row r="198" spans="8:16" s="69" customFormat="1" x14ac:dyDescent="0.3">
      <c r="H198" s="71"/>
      <c r="I198" s="71" t="str">
        <f t="shared" si="28"/>
        <v xml:space="preserve">          </v>
      </c>
      <c r="J198" s="71"/>
      <c r="K198" s="71"/>
      <c r="L198" s="71"/>
      <c r="M198" s="71"/>
      <c r="O198"/>
      <c r="P198"/>
    </row>
    <row r="199" spans="8:16" s="69" customFormat="1" x14ac:dyDescent="0.3">
      <c r="H199" s="71"/>
      <c r="I199" s="71" t="str">
        <f t="shared" si="28"/>
        <v xml:space="preserve">          </v>
      </c>
      <c r="J199" s="71"/>
      <c r="K199" s="71"/>
      <c r="L199" s="71"/>
      <c r="M199" s="71"/>
      <c r="O199"/>
      <c r="P199"/>
    </row>
    <row r="200" spans="8:16" s="69" customFormat="1" x14ac:dyDescent="0.3">
      <c r="H200" s="71"/>
      <c r="I200" s="71" t="str">
        <f t="shared" si="28"/>
        <v xml:space="preserve">          </v>
      </c>
      <c r="J200" s="71"/>
      <c r="K200" s="71"/>
      <c r="L200" s="71"/>
      <c r="M200" s="71"/>
      <c r="O200"/>
      <c r="P200"/>
    </row>
    <row r="201" spans="8:16" s="69" customFormat="1" x14ac:dyDescent="0.3">
      <c r="H201" s="71"/>
      <c r="I201" s="71" t="str">
        <f t="shared" si="28"/>
        <v xml:space="preserve">          </v>
      </c>
      <c r="J201" s="71"/>
      <c r="K201" s="71"/>
      <c r="L201" s="71"/>
      <c r="M201" s="71"/>
      <c r="O201"/>
      <c r="P201"/>
    </row>
    <row r="202" spans="8:16" s="69" customFormat="1" x14ac:dyDescent="0.3">
      <c r="H202" s="71"/>
      <c r="I202" s="71" t="str">
        <f t="shared" si="28"/>
        <v xml:space="preserve">          </v>
      </c>
      <c r="J202" s="71"/>
      <c r="K202" s="71"/>
      <c r="L202" s="71"/>
      <c r="M202" s="71"/>
      <c r="O202"/>
      <c r="P202"/>
    </row>
    <row r="203" spans="8:16" s="69" customFormat="1" x14ac:dyDescent="0.3">
      <c r="H203" s="71"/>
      <c r="I203" s="71" t="str">
        <f t="shared" si="28"/>
        <v xml:space="preserve">          </v>
      </c>
      <c r="J203" s="71"/>
      <c r="K203" s="71"/>
      <c r="L203" s="71"/>
      <c r="M203" s="71"/>
      <c r="O203"/>
      <c r="P203"/>
    </row>
    <row r="204" spans="8:16" s="69" customFormat="1" x14ac:dyDescent="0.3">
      <c r="H204" s="71"/>
      <c r="I204" s="71" t="str">
        <f t="shared" si="28"/>
        <v xml:space="preserve">          </v>
      </c>
      <c r="J204" s="71"/>
      <c r="K204" s="71"/>
      <c r="L204" s="71"/>
      <c r="M204" s="71"/>
      <c r="O204"/>
      <c r="P204"/>
    </row>
    <row r="205" spans="8:16" s="69" customFormat="1" x14ac:dyDescent="0.3">
      <c r="H205" s="71"/>
      <c r="I205" s="71" t="str">
        <f t="shared" si="28"/>
        <v xml:space="preserve">          </v>
      </c>
      <c r="J205" s="71"/>
      <c r="K205" s="71"/>
      <c r="L205" s="71"/>
      <c r="M205" s="71"/>
      <c r="O205"/>
      <c r="P205"/>
    </row>
    <row r="206" spans="8:16" s="69" customFormat="1" x14ac:dyDescent="0.3">
      <c r="H206" s="71"/>
      <c r="I206" s="71" t="str">
        <f t="shared" si="28"/>
        <v xml:space="preserve">          </v>
      </c>
      <c r="J206" s="71"/>
      <c r="K206" s="71"/>
      <c r="L206" s="71"/>
      <c r="M206" s="71"/>
      <c r="O206"/>
      <c r="P206"/>
    </row>
    <row r="207" spans="8:16" s="69" customFormat="1" x14ac:dyDescent="0.3">
      <c r="H207" s="71"/>
      <c r="I207" s="71" t="str">
        <f t="shared" si="28"/>
        <v xml:space="preserve">          </v>
      </c>
      <c r="J207" s="71"/>
      <c r="K207" s="71"/>
      <c r="L207" s="71"/>
      <c r="M207" s="71"/>
      <c r="O207"/>
      <c r="P207"/>
    </row>
    <row r="208" spans="8:16" s="69" customFormat="1" x14ac:dyDescent="0.3">
      <c r="H208" s="71"/>
      <c r="I208" s="71" t="str">
        <f t="shared" si="28"/>
        <v xml:space="preserve">          </v>
      </c>
      <c r="J208" s="71"/>
      <c r="K208" s="71"/>
      <c r="L208" s="71"/>
      <c r="M208" s="71"/>
      <c r="O208"/>
      <c r="P208"/>
    </row>
    <row r="209" spans="8:16" s="69" customFormat="1" x14ac:dyDescent="0.3">
      <c r="H209" s="71"/>
      <c r="I209" s="71" t="str">
        <f t="shared" si="28"/>
        <v xml:space="preserve">          </v>
      </c>
      <c r="J209" s="71"/>
      <c r="K209" s="71"/>
      <c r="L209" s="71"/>
      <c r="M209" s="71"/>
      <c r="O209"/>
      <c r="P209"/>
    </row>
    <row r="210" spans="8:16" s="69" customFormat="1" x14ac:dyDescent="0.3">
      <c r="H210" s="71"/>
      <c r="I210" s="71" t="str">
        <f t="shared" si="28"/>
        <v xml:space="preserve">          </v>
      </c>
      <c r="J210" s="71"/>
      <c r="K210" s="71"/>
      <c r="L210" s="71"/>
      <c r="M210" s="71"/>
      <c r="O210"/>
      <c r="P210"/>
    </row>
    <row r="211" spans="8:16" s="69" customFormat="1" x14ac:dyDescent="0.3">
      <c r="H211" s="71"/>
      <c r="I211" s="71" t="str">
        <f t="shared" si="28"/>
        <v xml:space="preserve">          </v>
      </c>
      <c r="J211" s="71"/>
      <c r="K211" s="71"/>
      <c r="L211" s="71"/>
      <c r="M211" s="71"/>
      <c r="O211"/>
      <c r="P211"/>
    </row>
    <row r="212" spans="8:16" s="69" customFormat="1" x14ac:dyDescent="0.3">
      <c r="H212" s="71"/>
      <c r="I212" s="71" t="str">
        <f t="shared" si="28"/>
        <v xml:space="preserve">          </v>
      </c>
      <c r="J212" s="71"/>
      <c r="K212" s="71"/>
      <c r="L212" s="71"/>
      <c r="M212" s="71"/>
      <c r="O212"/>
      <c r="P212"/>
    </row>
    <row r="213" spans="8:16" s="69" customFormat="1" x14ac:dyDescent="0.3">
      <c r="H213" s="71"/>
      <c r="I213" s="71" t="str">
        <f t="shared" si="28"/>
        <v xml:space="preserve">          </v>
      </c>
      <c r="J213" s="71"/>
      <c r="K213" s="71"/>
      <c r="L213" s="71"/>
      <c r="M213" s="71"/>
      <c r="O213"/>
      <c r="P213"/>
    </row>
    <row r="214" spans="8:16" s="69" customFormat="1" x14ac:dyDescent="0.3">
      <c r="H214" s="71"/>
      <c r="I214" s="71" t="str">
        <f t="shared" si="28"/>
        <v xml:space="preserve">          </v>
      </c>
      <c r="J214" s="71"/>
      <c r="K214" s="71"/>
      <c r="L214" s="71"/>
      <c r="M214" s="71"/>
      <c r="O214"/>
      <c r="P214"/>
    </row>
    <row r="215" spans="8:16" s="69" customFormat="1" x14ac:dyDescent="0.3">
      <c r="H215" s="71"/>
      <c r="I215" s="71" t="str">
        <f t="shared" si="28"/>
        <v xml:space="preserve">          </v>
      </c>
      <c r="J215" s="71"/>
      <c r="K215" s="71"/>
      <c r="L215" s="71"/>
      <c r="M215" s="71"/>
      <c r="O215"/>
      <c r="P215"/>
    </row>
    <row r="216" spans="8:16" s="69" customFormat="1" x14ac:dyDescent="0.3">
      <c r="H216" s="71"/>
      <c r="I216" s="71" t="str">
        <f t="shared" si="28"/>
        <v xml:space="preserve">          </v>
      </c>
      <c r="J216" s="71"/>
      <c r="K216" s="71"/>
      <c r="L216" s="71"/>
      <c r="M216" s="71"/>
      <c r="O216"/>
      <c r="P216"/>
    </row>
    <row r="217" spans="8:16" s="69" customFormat="1" x14ac:dyDescent="0.3">
      <c r="H217" s="71"/>
      <c r="I217" s="71" t="str">
        <f t="shared" si="28"/>
        <v xml:space="preserve">          </v>
      </c>
      <c r="J217" s="71"/>
      <c r="K217" s="71"/>
      <c r="L217" s="71"/>
      <c r="M217" s="71"/>
      <c r="O217"/>
      <c r="P217"/>
    </row>
    <row r="218" spans="8:16" s="69" customFormat="1" x14ac:dyDescent="0.3">
      <c r="H218" s="71"/>
      <c r="I218" s="71" t="str">
        <f t="shared" si="28"/>
        <v xml:space="preserve">          </v>
      </c>
      <c r="J218" s="71"/>
      <c r="K218" s="71"/>
      <c r="L218" s="71"/>
      <c r="M218" s="71"/>
      <c r="O218"/>
      <c r="P218"/>
    </row>
    <row r="219" spans="8:16" s="69" customFormat="1" x14ac:dyDescent="0.3">
      <c r="H219" s="71"/>
      <c r="I219" s="71" t="str">
        <f t="shared" si="28"/>
        <v xml:space="preserve">          </v>
      </c>
      <c r="J219" s="71"/>
      <c r="K219" s="71"/>
      <c r="L219" s="71"/>
      <c r="M219" s="71"/>
      <c r="O219"/>
      <c r="P219"/>
    </row>
    <row r="220" spans="8:16" s="69" customFormat="1" x14ac:dyDescent="0.3">
      <c r="H220" s="71"/>
      <c r="I220" s="71" t="str">
        <f t="shared" si="28"/>
        <v xml:space="preserve">          </v>
      </c>
      <c r="J220" s="71"/>
      <c r="K220" s="71"/>
      <c r="L220" s="71"/>
      <c r="M220" s="71"/>
      <c r="O220"/>
      <c r="P220"/>
    </row>
    <row r="221" spans="8:16" s="69" customFormat="1" x14ac:dyDescent="0.3">
      <c r="H221" s="71"/>
      <c r="I221" s="71" t="str">
        <f t="shared" ref="I221:I252" si="29">C222&amp;"          "&amp;D222</f>
        <v xml:space="preserve">          </v>
      </c>
      <c r="J221" s="71"/>
      <c r="K221" s="71"/>
      <c r="L221" s="71"/>
      <c r="M221" s="71"/>
      <c r="O221"/>
      <c r="P221"/>
    </row>
    <row r="222" spans="8:16" s="69" customFormat="1" x14ac:dyDescent="0.3">
      <c r="H222" s="71"/>
      <c r="I222" s="71" t="str">
        <f t="shared" si="29"/>
        <v xml:space="preserve">          </v>
      </c>
      <c r="J222" s="71"/>
      <c r="K222" s="71"/>
      <c r="L222" s="71"/>
      <c r="M222" s="71"/>
      <c r="O222"/>
      <c r="P222"/>
    </row>
    <row r="223" spans="8:16" s="69" customFormat="1" x14ac:dyDescent="0.3">
      <c r="H223" s="71"/>
      <c r="I223" s="71" t="str">
        <f t="shared" si="29"/>
        <v xml:space="preserve">          </v>
      </c>
      <c r="J223" s="71"/>
      <c r="K223" s="71"/>
      <c r="L223" s="71"/>
      <c r="M223" s="71"/>
      <c r="O223"/>
      <c r="P223"/>
    </row>
    <row r="224" spans="8:16" s="69" customFormat="1" x14ac:dyDescent="0.3">
      <c r="H224" s="71"/>
      <c r="I224" s="71" t="str">
        <f t="shared" si="29"/>
        <v xml:space="preserve">          </v>
      </c>
      <c r="J224" s="71"/>
      <c r="K224" s="71"/>
      <c r="L224" s="71"/>
      <c r="M224" s="71"/>
      <c r="O224"/>
      <c r="P224"/>
    </row>
    <row r="225" spans="8:16" s="69" customFormat="1" x14ac:dyDescent="0.3">
      <c r="H225" s="71"/>
      <c r="I225" s="71" t="str">
        <f t="shared" si="29"/>
        <v xml:space="preserve">          </v>
      </c>
      <c r="J225" s="71"/>
      <c r="K225" s="71"/>
      <c r="L225" s="71"/>
      <c r="M225" s="71"/>
      <c r="O225"/>
      <c r="P225"/>
    </row>
    <row r="226" spans="8:16" s="69" customFormat="1" x14ac:dyDescent="0.3">
      <c r="H226" s="71"/>
      <c r="I226" s="71" t="str">
        <f t="shared" si="29"/>
        <v xml:space="preserve">          </v>
      </c>
      <c r="J226" s="71"/>
      <c r="K226" s="71"/>
      <c r="L226" s="71"/>
      <c r="M226" s="71"/>
      <c r="O226"/>
      <c r="P226"/>
    </row>
    <row r="227" spans="8:16" s="69" customFormat="1" x14ac:dyDescent="0.3">
      <c r="H227" s="71"/>
      <c r="I227" s="71" t="str">
        <f t="shared" si="29"/>
        <v xml:space="preserve">          </v>
      </c>
      <c r="J227" s="71"/>
      <c r="K227" s="71"/>
      <c r="L227" s="71"/>
      <c r="M227" s="71"/>
      <c r="O227"/>
      <c r="P227"/>
    </row>
    <row r="228" spans="8:16" s="69" customFormat="1" x14ac:dyDescent="0.3">
      <c r="H228" s="71"/>
      <c r="I228" s="71" t="str">
        <f t="shared" si="29"/>
        <v xml:space="preserve">          </v>
      </c>
      <c r="J228" s="71"/>
      <c r="K228" s="71"/>
      <c r="L228" s="71"/>
      <c r="M228" s="71"/>
      <c r="O228"/>
      <c r="P228"/>
    </row>
    <row r="229" spans="8:16" s="69" customFormat="1" x14ac:dyDescent="0.3">
      <c r="H229" s="71"/>
      <c r="I229" s="71" t="str">
        <f t="shared" si="29"/>
        <v xml:space="preserve">          </v>
      </c>
      <c r="J229" s="71"/>
      <c r="K229" s="71"/>
      <c r="L229" s="71"/>
      <c r="M229" s="71"/>
      <c r="O229"/>
      <c r="P229"/>
    </row>
    <row r="230" spans="8:16" s="69" customFormat="1" x14ac:dyDescent="0.3">
      <c r="H230" s="71"/>
      <c r="I230" s="71" t="str">
        <f t="shared" si="29"/>
        <v xml:space="preserve">          </v>
      </c>
      <c r="J230" s="71"/>
      <c r="K230" s="71"/>
      <c r="L230" s="71"/>
      <c r="M230" s="71"/>
      <c r="O230"/>
      <c r="P230"/>
    </row>
    <row r="231" spans="8:16" s="69" customFormat="1" x14ac:dyDescent="0.3">
      <c r="H231" s="71"/>
      <c r="I231" s="71" t="str">
        <f t="shared" si="29"/>
        <v xml:space="preserve">          </v>
      </c>
      <c r="J231" s="71"/>
      <c r="K231" s="71"/>
      <c r="L231" s="71"/>
      <c r="M231" s="71"/>
      <c r="O231"/>
      <c r="P231"/>
    </row>
    <row r="232" spans="8:16" s="69" customFormat="1" x14ac:dyDescent="0.3">
      <c r="H232" s="71"/>
      <c r="I232" s="71" t="str">
        <f t="shared" si="29"/>
        <v xml:space="preserve">          </v>
      </c>
      <c r="J232" s="71"/>
      <c r="K232" s="71"/>
      <c r="L232" s="71"/>
      <c r="M232" s="71"/>
      <c r="O232"/>
      <c r="P232"/>
    </row>
    <row r="233" spans="8:16" s="69" customFormat="1" x14ac:dyDescent="0.3">
      <c r="H233" s="71"/>
      <c r="I233" s="71" t="str">
        <f t="shared" si="29"/>
        <v xml:space="preserve">          </v>
      </c>
      <c r="J233" s="71"/>
      <c r="K233" s="71"/>
      <c r="L233" s="71"/>
      <c r="M233" s="71"/>
      <c r="O233"/>
      <c r="P233"/>
    </row>
    <row r="234" spans="8:16" s="69" customFormat="1" x14ac:dyDescent="0.3">
      <c r="H234" s="71"/>
      <c r="I234" s="71" t="str">
        <f t="shared" si="29"/>
        <v xml:space="preserve">          </v>
      </c>
      <c r="J234" s="71"/>
      <c r="K234" s="71"/>
      <c r="L234" s="71"/>
      <c r="M234" s="71"/>
      <c r="O234"/>
      <c r="P234"/>
    </row>
    <row r="235" spans="8:16" s="69" customFormat="1" x14ac:dyDescent="0.3">
      <c r="H235" s="71"/>
      <c r="I235" s="71" t="str">
        <f t="shared" si="29"/>
        <v xml:space="preserve">          </v>
      </c>
      <c r="J235" s="71"/>
      <c r="K235" s="71"/>
      <c r="L235" s="71"/>
      <c r="M235" s="71"/>
      <c r="O235"/>
      <c r="P235"/>
    </row>
    <row r="236" spans="8:16" s="69" customFormat="1" x14ac:dyDescent="0.3">
      <c r="H236" s="71"/>
      <c r="I236" s="71" t="str">
        <f t="shared" si="29"/>
        <v xml:space="preserve">          </v>
      </c>
      <c r="J236" s="71"/>
      <c r="K236" s="71"/>
      <c r="L236" s="71"/>
      <c r="M236" s="71"/>
      <c r="O236"/>
      <c r="P236"/>
    </row>
    <row r="237" spans="8:16" s="69" customFormat="1" x14ac:dyDescent="0.3">
      <c r="H237" s="71"/>
      <c r="I237" s="71" t="str">
        <f t="shared" si="29"/>
        <v xml:space="preserve">          </v>
      </c>
      <c r="J237" s="71"/>
      <c r="K237" s="71"/>
      <c r="L237" s="71"/>
      <c r="M237" s="71"/>
      <c r="O237"/>
      <c r="P237"/>
    </row>
    <row r="238" spans="8:16" s="69" customFormat="1" x14ac:dyDescent="0.3">
      <c r="H238" s="71"/>
      <c r="I238" s="71" t="str">
        <f t="shared" si="29"/>
        <v xml:space="preserve">          </v>
      </c>
      <c r="J238" s="71"/>
      <c r="K238" s="71"/>
      <c r="L238" s="71"/>
      <c r="M238" s="71"/>
      <c r="O238"/>
      <c r="P238"/>
    </row>
    <row r="239" spans="8:16" s="69" customFormat="1" x14ac:dyDescent="0.3">
      <c r="H239" s="71"/>
      <c r="I239" s="71" t="str">
        <f t="shared" si="29"/>
        <v xml:space="preserve">          </v>
      </c>
      <c r="J239" s="71"/>
      <c r="K239" s="71"/>
      <c r="L239" s="71"/>
      <c r="M239" s="71"/>
      <c r="O239"/>
      <c r="P239"/>
    </row>
    <row r="240" spans="8:16" s="69" customFormat="1" x14ac:dyDescent="0.3">
      <c r="H240" s="71"/>
      <c r="I240" s="71" t="str">
        <f t="shared" si="29"/>
        <v xml:space="preserve">          </v>
      </c>
      <c r="J240" s="71"/>
      <c r="K240" s="71"/>
      <c r="L240" s="71"/>
      <c r="M240" s="71"/>
      <c r="O240"/>
      <c r="P240"/>
    </row>
    <row r="241" spans="8:16" s="69" customFormat="1" x14ac:dyDescent="0.3">
      <c r="H241" s="71"/>
      <c r="I241" s="71" t="str">
        <f t="shared" si="29"/>
        <v xml:space="preserve">          </v>
      </c>
      <c r="J241" s="71"/>
      <c r="K241" s="71"/>
      <c r="L241" s="71"/>
      <c r="M241" s="71"/>
      <c r="O241"/>
      <c r="P241"/>
    </row>
    <row r="242" spans="8:16" s="69" customFormat="1" x14ac:dyDescent="0.3">
      <c r="H242" s="71"/>
      <c r="I242" s="71" t="str">
        <f t="shared" si="29"/>
        <v xml:space="preserve">          </v>
      </c>
      <c r="J242" s="71"/>
      <c r="K242" s="71"/>
      <c r="L242" s="71"/>
      <c r="M242" s="71"/>
      <c r="O242"/>
      <c r="P242"/>
    </row>
    <row r="243" spans="8:16" s="69" customFormat="1" x14ac:dyDescent="0.3">
      <c r="H243" s="71"/>
      <c r="I243" s="71" t="str">
        <f t="shared" si="29"/>
        <v xml:space="preserve">          </v>
      </c>
      <c r="J243" s="71"/>
      <c r="K243" s="71"/>
      <c r="L243" s="71"/>
      <c r="M243" s="71"/>
      <c r="O243"/>
      <c r="P243"/>
    </row>
    <row r="244" spans="8:16" s="69" customFormat="1" x14ac:dyDescent="0.3">
      <c r="H244" s="71"/>
      <c r="I244" s="71" t="str">
        <f t="shared" si="29"/>
        <v xml:space="preserve">          </v>
      </c>
      <c r="J244" s="71"/>
      <c r="K244" s="71"/>
      <c r="L244" s="71"/>
      <c r="M244" s="71"/>
      <c r="O244"/>
      <c r="P244"/>
    </row>
    <row r="245" spans="8:16" s="69" customFormat="1" x14ac:dyDescent="0.3">
      <c r="H245" s="71"/>
      <c r="I245" s="71" t="str">
        <f t="shared" si="29"/>
        <v xml:space="preserve">          </v>
      </c>
      <c r="J245" s="71"/>
      <c r="K245" s="71"/>
      <c r="L245" s="71"/>
      <c r="M245" s="71"/>
      <c r="O245"/>
      <c r="P245"/>
    </row>
    <row r="246" spans="8:16" s="69" customFormat="1" x14ac:dyDescent="0.3">
      <c r="H246" s="71"/>
      <c r="I246" s="71" t="str">
        <f t="shared" si="29"/>
        <v xml:space="preserve">          </v>
      </c>
      <c r="J246" s="71"/>
      <c r="K246" s="71"/>
      <c r="L246" s="71"/>
      <c r="M246" s="71"/>
      <c r="O246"/>
      <c r="P246"/>
    </row>
    <row r="247" spans="8:16" s="69" customFormat="1" x14ac:dyDescent="0.3">
      <c r="H247" s="71"/>
      <c r="I247" s="71" t="str">
        <f t="shared" si="29"/>
        <v xml:space="preserve">          </v>
      </c>
      <c r="J247" s="71"/>
      <c r="K247" s="71"/>
      <c r="L247" s="71"/>
      <c r="M247" s="71"/>
      <c r="O247"/>
      <c r="P247"/>
    </row>
    <row r="248" spans="8:16" s="69" customFormat="1" x14ac:dyDescent="0.3">
      <c r="H248" s="71"/>
      <c r="I248" s="71" t="str">
        <f t="shared" si="29"/>
        <v xml:space="preserve">          </v>
      </c>
      <c r="J248" s="71"/>
      <c r="K248" s="71"/>
      <c r="L248" s="71"/>
      <c r="M248" s="71"/>
      <c r="O248"/>
      <c r="P248"/>
    </row>
    <row r="249" spans="8:16" s="69" customFormat="1" x14ac:dyDescent="0.3">
      <c r="H249" s="71"/>
      <c r="I249" s="71" t="str">
        <f t="shared" si="29"/>
        <v xml:space="preserve">          </v>
      </c>
      <c r="J249" s="71"/>
      <c r="K249" s="71"/>
      <c r="L249" s="71"/>
      <c r="M249" s="71"/>
      <c r="O249"/>
      <c r="P249"/>
    </row>
    <row r="250" spans="8:16" s="69" customFormat="1" x14ac:dyDescent="0.3">
      <c r="H250" s="71"/>
      <c r="I250" s="71" t="str">
        <f t="shared" si="29"/>
        <v xml:space="preserve">          </v>
      </c>
      <c r="J250" s="71"/>
      <c r="K250" s="71"/>
      <c r="L250" s="71"/>
      <c r="M250" s="71"/>
      <c r="O250"/>
      <c r="P250"/>
    </row>
    <row r="251" spans="8:16" s="69" customFormat="1" x14ac:dyDescent="0.3">
      <c r="H251" s="71"/>
      <c r="I251" s="71" t="str">
        <f t="shared" si="29"/>
        <v xml:space="preserve">          </v>
      </c>
      <c r="J251" s="71"/>
      <c r="K251" s="71"/>
      <c r="L251" s="71"/>
      <c r="M251" s="71"/>
      <c r="O251"/>
      <c r="P251"/>
    </row>
    <row r="252" spans="8:16" s="69" customFormat="1" x14ac:dyDescent="0.3">
      <c r="H252" s="71"/>
      <c r="I252" s="71" t="str">
        <f t="shared" si="29"/>
        <v xml:space="preserve">          </v>
      </c>
      <c r="J252" s="71"/>
      <c r="K252" s="71"/>
      <c r="L252" s="71"/>
      <c r="M252" s="71"/>
      <c r="O252"/>
      <c r="P252"/>
    </row>
    <row r="253" spans="8:16" s="69" customFormat="1" x14ac:dyDescent="0.3">
      <c r="H253" s="71"/>
      <c r="I253" s="71" t="str">
        <f t="shared" ref="I253:I277" si="30">C254&amp;"          "&amp;D254</f>
        <v xml:space="preserve">          </v>
      </c>
      <c r="J253" s="71"/>
      <c r="K253" s="71"/>
      <c r="L253" s="71"/>
      <c r="M253" s="71"/>
      <c r="O253"/>
      <c r="P253"/>
    </row>
    <row r="254" spans="8:16" s="69" customFormat="1" x14ac:dyDescent="0.3">
      <c r="H254" s="71"/>
      <c r="I254" s="71" t="str">
        <f t="shared" si="30"/>
        <v xml:space="preserve">          </v>
      </c>
      <c r="J254" s="71"/>
      <c r="K254" s="71"/>
      <c r="L254" s="71"/>
      <c r="M254" s="71"/>
      <c r="O254"/>
      <c r="P254"/>
    </row>
    <row r="255" spans="8:16" s="69" customFormat="1" x14ac:dyDescent="0.3">
      <c r="H255" s="71"/>
      <c r="I255" s="71" t="str">
        <f t="shared" si="30"/>
        <v xml:space="preserve">          </v>
      </c>
      <c r="J255" s="71"/>
      <c r="K255" s="71"/>
      <c r="L255" s="71"/>
      <c r="M255" s="71"/>
      <c r="O255"/>
      <c r="P255"/>
    </row>
    <row r="256" spans="8:16" s="69" customFormat="1" x14ac:dyDescent="0.3">
      <c r="H256" s="71"/>
      <c r="I256" s="71" t="str">
        <f t="shared" si="30"/>
        <v xml:space="preserve">          </v>
      </c>
      <c r="J256" s="71"/>
      <c r="K256" s="71"/>
      <c r="L256" s="71"/>
      <c r="M256" s="71"/>
      <c r="O256"/>
      <c r="P256"/>
    </row>
    <row r="257" spans="8:16" s="69" customFormat="1" x14ac:dyDescent="0.3">
      <c r="H257" s="71"/>
      <c r="I257" s="71" t="str">
        <f t="shared" si="30"/>
        <v xml:space="preserve">          </v>
      </c>
      <c r="J257" s="71"/>
      <c r="K257" s="71"/>
      <c r="L257" s="71"/>
      <c r="M257" s="71"/>
      <c r="O257"/>
      <c r="P257"/>
    </row>
    <row r="258" spans="8:16" s="69" customFormat="1" x14ac:dyDescent="0.3">
      <c r="H258" s="71"/>
      <c r="I258" s="71" t="str">
        <f t="shared" si="30"/>
        <v xml:space="preserve">          </v>
      </c>
      <c r="J258" s="71"/>
      <c r="K258" s="71"/>
      <c r="L258" s="71"/>
      <c r="M258" s="71"/>
      <c r="O258"/>
      <c r="P258"/>
    </row>
    <row r="259" spans="8:16" s="69" customFormat="1" x14ac:dyDescent="0.3">
      <c r="H259" s="71"/>
      <c r="I259" s="71" t="str">
        <f t="shared" si="30"/>
        <v xml:space="preserve">          </v>
      </c>
      <c r="J259" s="71"/>
      <c r="K259" s="71"/>
      <c r="L259" s="71"/>
      <c r="M259" s="71"/>
      <c r="O259"/>
      <c r="P259"/>
    </row>
    <row r="260" spans="8:16" s="69" customFormat="1" x14ac:dyDescent="0.3">
      <c r="H260" s="71"/>
      <c r="I260" s="71" t="str">
        <f t="shared" si="30"/>
        <v xml:space="preserve">          </v>
      </c>
      <c r="J260" s="71"/>
      <c r="K260" s="71"/>
      <c r="L260" s="71"/>
      <c r="M260" s="71"/>
      <c r="O260"/>
      <c r="P260"/>
    </row>
    <row r="261" spans="8:16" s="69" customFormat="1" x14ac:dyDescent="0.3">
      <c r="H261" s="71"/>
      <c r="I261" s="71" t="str">
        <f t="shared" si="30"/>
        <v xml:space="preserve">          </v>
      </c>
      <c r="J261" s="71"/>
      <c r="K261" s="71"/>
      <c r="L261" s="71"/>
      <c r="M261" s="71"/>
      <c r="O261"/>
      <c r="P261"/>
    </row>
    <row r="262" spans="8:16" s="69" customFormat="1" x14ac:dyDescent="0.3">
      <c r="H262" s="71"/>
      <c r="I262" s="71" t="str">
        <f t="shared" si="30"/>
        <v xml:space="preserve">          </v>
      </c>
      <c r="J262" s="71"/>
      <c r="K262" s="71"/>
      <c r="L262" s="71"/>
      <c r="M262" s="71"/>
      <c r="O262"/>
      <c r="P262"/>
    </row>
    <row r="263" spans="8:16" s="69" customFormat="1" x14ac:dyDescent="0.3">
      <c r="H263" s="71"/>
      <c r="I263" s="71" t="str">
        <f t="shared" si="30"/>
        <v xml:space="preserve">          </v>
      </c>
      <c r="J263" s="71"/>
      <c r="K263" s="71"/>
      <c r="L263" s="71"/>
      <c r="M263" s="71"/>
      <c r="O263"/>
      <c r="P263"/>
    </row>
    <row r="264" spans="8:16" s="69" customFormat="1" x14ac:dyDescent="0.3">
      <c r="H264" s="71"/>
      <c r="I264" s="71" t="str">
        <f t="shared" si="30"/>
        <v xml:space="preserve">          </v>
      </c>
      <c r="J264" s="71"/>
      <c r="K264" s="71"/>
      <c r="L264" s="71"/>
      <c r="M264" s="71"/>
      <c r="O264"/>
      <c r="P264"/>
    </row>
    <row r="265" spans="8:16" s="69" customFormat="1" x14ac:dyDescent="0.3">
      <c r="H265" s="71"/>
      <c r="I265" s="71" t="str">
        <f t="shared" si="30"/>
        <v xml:space="preserve">          </v>
      </c>
      <c r="J265" s="71"/>
      <c r="K265" s="71"/>
      <c r="L265" s="71"/>
      <c r="M265" s="71"/>
      <c r="O265"/>
      <c r="P265"/>
    </row>
    <row r="266" spans="8:16" s="69" customFormat="1" x14ac:dyDescent="0.3">
      <c r="H266" s="71"/>
      <c r="I266" s="71" t="str">
        <f t="shared" si="30"/>
        <v xml:space="preserve">          </v>
      </c>
      <c r="J266" s="71"/>
      <c r="K266" s="71"/>
      <c r="L266" s="71"/>
      <c r="M266" s="71"/>
      <c r="O266"/>
      <c r="P266"/>
    </row>
    <row r="267" spans="8:16" s="69" customFormat="1" x14ac:dyDescent="0.3">
      <c r="H267" s="71"/>
      <c r="I267" s="71" t="str">
        <f t="shared" si="30"/>
        <v xml:space="preserve">          </v>
      </c>
      <c r="J267" s="71"/>
      <c r="K267" s="71"/>
      <c r="L267" s="71"/>
      <c r="M267" s="71"/>
      <c r="O267"/>
      <c r="P267"/>
    </row>
    <row r="268" spans="8:16" s="69" customFormat="1" x14ac:dyDescent="0.3">
      <c r="H268" s="71"/>
      <c r="I268" s="71" t="str">
        <f t="shared" si="30"/>
        <v xml:space="preserve">          </v>
      </c>
      <c r="J268" s="71"/>
      <c r="K268" s="71"/>
      <c r="L268" s="71"/>
      <c r="M268" s="71"/>
      <c r="N268" s="71"/>
      <c r="O268"/>
      <c r="P268"/>
    </row>
    <row r="269" spans="8:16" s="69" customFormat="1" x14ac:dyDescent="0.3">
      <c r="H269" s="71"/>
      <c r="I269" s="71" t="str">
        <f t="shared" si="30"/>
        <v xml:space="preserve">          </v>
      </c>
      <c r="J269" s="71"/>
      <c r="K269" s="71"/>
      <c r="L269" s="71"/>
      <c r="M269" s="71"/>
      <c r="N269" s="71"/>
      <c r="O269"/>
      <c r="P269"/>
    </row>
    <row r="270" spans="8:16" s="69" customFormat="1" x14ac:dyDescent="0.3">
      <c r="H270" s="71"/>
      <c r="I270" s="71" t="str">
        <f t="shared" si="30"/>
        <v xml:space="preserve">          </v>
      </c>
      <c r="J270" s="71"/>
      <c r="K270" s="71"/>
      <c r="L270" s="71"/>
      <c r="M270" s="71"/>
      <c r="N270" s="71"/>
      <c r="O270"/>
      <c r="P270"/>
    </row>
    <row r="271" spans="8:16" s="69" customFormat="1" x14ac:dyDescent="0.3">
      <c r="H271" s="71"/>
      <c r="I271" s="71" t="str">
        <f t="shared" si="30"/>
        <v xml:space="preserve">          </v>
      </c>
      <c r="J271" s="71"/>
      <c r="K271" s="71"/>
      <c r="L271" s="71"/>
      <c r="M271" s="71"/>
      <c r="N271" s="71"/>
      <c r="O271"/>
      <c r="P271"/>
    </row>
    <row r="272" spans="8:16" s="69" customFormat="1" x14ac:dyDescent="0.3">
      <c r="H272" s="71"/>
      <c r="I272" s="71" t="str">
        <f t="shared" si="30"/>
        <v xml:space="preserve">          </v>
      </c>
      <c r="J272" s="71"/>
      <c r="K272" s="71"/>
      <c r="L272" s="71"/>
      <c r="M272" s="71"/>
      <c r="N272" s="71"/>
      <c r="O272"/>
      <c r="P272"/>
    </row>
    <row r="273" spans="8:16" s="69" customFormat="1" x14ac:dyDescent="0.3">
      <c r="H273" s="71"/>
      <c r="I273" s="71" t="str">
        <f t="shared" si="30"/>
        <v xml:space="preserve">          </v>
      </c>
      <c r="J273" s="71"/>
      <c r="K273" s="71"/>
      <c r="L273" s="71"/>
      <c r="M273" s="71"/>
      <c r="N273" s="71"/>
      <c r="O273"/>
      <c r="P273"/>
    </row>
    <row r="274" spans="8:16" s="69" customFormat="1" x14ac:dyDescent="0.3">
      <c r="H274" s="71"/>
      <c r="I274" s="71" t="str">
        <f t="shared" si="30"/>
        <v xml:space="preserve">          </v>
      </c>
      <c r="J274" s="71"/>
      <c r="K274" s="71"/>
      <c r="L274" s="71"/>
      <c r="M274" s="71"/>
      <c r="N274" s="71"/>
      <c r="O274"/>
      <c r="P274"/>
    </row>
    <row r="275" spans="8:16" s="69" customFormat="1" x14ac:dyDescent="0.3">
      <c r="H275" s="71"/>
      <c r="I275" s="71" t="str">
        <f t="shared" si="30"/>
        <v xml:space="preserve">          </v>
      </c>
      <c r="J275" s="71"/>
      <c r="K275" s="71"/>
      <c r="L275" s="71"/>
      <c r="M275" s="71"/>
      <c r="N275" s="71"/>
      <c r="O275"/>
      <c r="P275"/>
    </row>
    <row r="276" spans="8:16" s="69" customFormat="1" x14ac:dyDescent="0.3">
      <c r="H276" s="71"/>
      <c r="I276" s="71" t="str">
        <f t="shared" si="30"/>
        <v xml:space="preserve">          </v>
      </c>
      <c r="J276" s="71"/>
      <c r="K276" s="71"/>
      <c r="L276" s="71"/>
      <c r="M276" s="71"/>
      <c r="N276" s="71"/>
      <c r="O276"/>
      <c r="P276"/>
    </row>
    <row r="277" spans="8:16" s="69" customFormat="1" x14ac:dyDescent="0.3">
      <c r="H277" s="71"/>
      <c r="I277" s="71" t="str">
        <f t="shared" si="30"/>
        <v xml:space="preserve">          </v>
      </c>
      <c r="J277" s="71"/>
      <c r="K277" s="71"/>
      <c r="L277" s="71"/>
      <c r="M277" s="71"/>
      <c r="N277" s="71"/>
      <c r="O277"/>
      <c r="P277"/>
    </row>
    <row r="278" spans="8:16" s="69" customFormat="1" x14ac:dyDescent="0.3">
      <c r="H278" s="71"/>
      <c r="I278" s="71"/>
      <c r="J278" s="71"/>
      <c r="K278" s="71"/>
      <c r="L278" s="71"/>
      <c r="M278" s="71"/>
      <c r="N278" s="71"/>
      <c r="O278"/>
      <c r="P278"/>
    </row>
    <row r="279" spans="8:16" s="69" customFormat="1" x14ac:dyDescent="0.3">
      <c r="H279" s="71"/>
      <c r="I279" s="71"/>
      <c r="J279" s="71"/>
      <c r="K279" s="71"/>
      <c r="L279" s="71"/>
      <c r="M279" s="71"/>
      <c r="N279" s="71"/>
      <c r="O279"/>
      <c r="P279"/>
    </row>
    <row r="280" spans="8:16" s="69" customFormat="1" x14ac:dyDescent="0.3">
      <c r="H280" s="71"/>
      <c r="I280" s="71"/>
      <c r="J280" s="71"/>
      <c r="K280" s="71"/>
      <c r="L280" s="71"/>
      <c r="M280" s="71"/>
      <c r="N280" s="71"/>
      <c r="O280"/>
      <c r="P280"/>
    </row>
    <row r="281" spans="8:16" s="69" customFormat="1" x14ac:dyDescent="0.3">
      <c r="H281" s="71"/>
      <c r="I281" s="71"/>
      <c r="J281" s="71"/>
      <c r="K281" s="71"/>
      <c r="L281" s="71"/>
      <c r="M281" s="71"/>
      <c r="N281" s="71"/>
      <c r="O281"/>
      <c r="P281"/>
    </row>
    <row r="282" spans="8:16" s="69" customFormat="1" x14ac:dyDescent="0.3">
      <c r="H282" s="71"/>
      <c r="I282" s="71"/>
      <c r="J282" s="71"/>
      <c r="K282" s="71"/>
      <c r="L282" s="71"/>
      <c r="M282" s="71"/>
      <c r="N282" s="71"/>
      <c r="O282"/>
      <c r="P282"/>
    </row>
    <row r="283" spans="8:16" s="69" customFormat="1" x14ac:dyDescent="0.3">
      <c r="H283" s="71"/>
      <c r="I283" s="71"/>
      <c r="J283" s="71"/>
      <c r="K283" s="71"/>
      <c r="L283" s="71"/>
      <c r="M283" s="71"/>
      <c r="N283" s="71"/>
      <c r="O283"/>
      <c r="P283"/>
    </row>
    <row r="284" spans="8:16" s="69" customFormat="1" x14ac:dyDescent="0.3">
      <c r="H284" s="71"/>
      <c r="I284" s="71"/>
      <c r="J284" s="71"/>
      <c r="K284" s="71"/>
      <c r="L284" s="71"/>
      <c r="M284" s="71"/>
      <c r="N284" s="71"/>
      <c r="O284"/>
      <c r="P284"/>
    </row>
    <row r="285" spans="8:16" s="69" customFormat="1" x14ac:dyDescent="0.3">
      <c r="H285" s="71"/>
      <c r="I285" s="71"/>
      <c r="J285" s="71"/>
      <c r="K285" s="71"/>
      <c r="L285" s="71"/>
      <c r="M285" s="71"/>
      <c r="N285" s="71"/>
      <c r="O285"/>
      <c r="P285"/>
    </row>
    <row r="286" spans="8:16" s="69" customFormat="1" x14ac:dyDescent="0.3">
      <c r="H286" s="71"/>
      <c r="I286" s="71"/>
      <c r="J286" s="71"/>
      <c r="K286" s="71"/>
      <c r="L286" s="71"/>
      <c r="M286" s="71"/>
      <c r="N286" s="71"/>
      <c r="O286"/>
      <c r="P286"/>
    </row>
    <row r="287" spans="8:16" s="69" customFormat="1" x14ac:dyDescent="0.3">
      <c r="H287"/>
      <c r="I287"/>
      <c r="J287"/>
      <c r="K287"/>
      <c r="L287"/>
      <c r="M287"/>
      <c r="N287"/>
      <c r="O287"/>
      <c r="P287"/>
    </row>
    <row r="288" spans="8:16" s="69" customFormat="1" x14ac:dyDescent="0.3">
      <c r="H288"/>
      <c r="I288"/>
      <c r="J288"/>
      <c r="K288"/>
      <c r="L288"/>
      <c r="M288"/>
      <c r="N288"/>
      <c r="O288"/>
      <c r="P288"/>
    </row>
    <row r="289" spans="3:16" s="69" customFormat="1" x14ac:dyDescent="0.3">
      <c r="H289"/>
      <c r="I289"/>
      <c r="J289"/>
      <c r="K289"/>
      <c r="L289"/>
      <c r="M289"/>
      <c r="N289"/>
      <c r="O289"/>
      <c r="P289"/>
    </row>
    <row r="290" spans="3:16" s="69" customFormat="1" x14ac:dyDescent="0.3">
      <c r="H290"/>
      <c r="I290"/>
      <c r="J290"/>
      <c r="K290"/>
      <c r="L290"/>
      <c r="M290"/>
      <c r="N290"/>
      <c r="O290"/>
      <c r="P290"/>
    </row>
    <row r="291" spans="3:16" s="69" customFormat="1" x14ac:dyDescent="0.3">
      <c r="H291" s="71"/>
      <c r="I291" s="71"/>
      <c r="J291" s="71"/>
      <c r="K291" s="71"/>
      <c r="L291" s="71"/>
      <c r="M291" s="71"/>
      <c r="N291" s="71"/>
      <c r="O291"/>
      <c r="P291"/>
    </row>
    <row r="292" spans="3:16" s="69" customFormat="1" x14ac:dyDescent="0.3">
      <c r="H292" s="71"/>
      <c r="I292" s="71"/>
      <c r="J292" s="71"/>
      <c r="K292" s="71"/>
      <c r="L292" s="71"/>
      <c r="M292" s="71"/>
      <c r="N292" s="71"/>
      <c r="O292"/>
      <c r="P292"/>
    </row>
    <row r="293" spans="3:16" s="69" customFormat="1" x14ac:dyDescent="0.3">
      <c r="H293" s="71"/>
      <c r="I293" s="71"/>
      <c r="J293" s="71"/>
      <c r="K293" s="71"/>
      <c r="L293" s="71"/>
      <c r="M293" s="71"/>
      <c r="N293" s="71"/>
      <c r="O293"/>
      <c r="P293"/>
    </row>
    <row r="294" spans="3:16" s="69" customFormat="1" x14ac:dyDescent="0.3">
      <c r="H294" s="71"/>
      <c r="I294" s="71"/>
      <c r="J294" s="71"/>
      <c r="K294" s="71"/>
      <c r="L294" s="71"/>
      <c r="M294" s="71"/>
      <c r="N294" s="71"/>
      <c r="O294"/>
      <c r="P294"/>
    </row>
    <row r="295" spans="3:16" s="69" customFormat="1" x14ac:dyDescent="0.3">
      <c r="H295" s="71"/>
      <c r="I295" s="71"/>
      <c r="J295" s="71"/>
      <c r="K295" s="71"/>
      <c r="L295" s="71"/>
      <c r="M295" s="71"/>
      <c r="N295" s="71"/>
      <c r="O295"/>
      <c r="P295"/>
    </row>
    <row r="296" spans="3:16" s="69" customFormat="1" x14ac:dyDescent="0.3">
      <c r="H296" s="71"/>
      <c r="I296" s="71"/>
      <c r="J296" s="71"/>
      <c r="K296" s="71"/>
      <c r="L296" s="71"/>
      <c r="M296" s="71"/>
      <c r="N296" s="71"/>
      <c r="O296"/>
      <c r="P296"/>
    </row>
    <row r="297" spans="3:16" s="69" customFormat="1" x14ac:dyDescent="0.3">
      <c r="E297" s="70"/>
      <c r="F297" s="70"/>
      <c r="G297" s="60"/>
      <c r="H297" s="71"/>
      <c r="I297" s="60"/>
      <c r="J297" s="71"/>
      <c r="K297" s="60"/>
      <c r="L297" s="71"/>
      <c r="M297" s="71"/>
      <c r="N297" s="71"/>
      <c r="O297"/>
      <c r="P297"/>
    </row>
    <row r="298" spans="3:16" s="69" customFormat="1" x14ac:dyDescent="0.3"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/>
      <c r="P298"/>
    </row>
    <row r="299" spans="3:16" s="69" customFormat="1" x14ac:dyDescent="0.3"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/>
      <c r="P299"/>
    </row>
    <row r="300" spans="3:16" s="69" customFormat="1" x14ac:dyDescent="0.3"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/>
      <c r="P300"/>
    </row>
    <row r="301" spans="3:16" s="69" customFormat="1" x14ac:dyDescent="0.3"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/>
      <c r="P301"/>
    </row>
    <row r="302" spans="3:16" s="69" customFormat="1" x14ac:dyDescent="0.3"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/>
      <c r="P302"/>
    </row>
    <row r="303" spans="3:16" s="69" customFormat="1" x14ac:dyDescent="0.3"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/>
      <c r="P303"/>
    </row>
    <row r="304" spans="3:16" s="69" customFormat="1" x14ac:dyDescent="0.3"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/>
      <c r="P304"/>
    </row>
    <row r="305" spans="3:16" s="69" customFormat="1" x14ac:dyDescent="0.3"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/>
      <c r="P305"/>
    </row>
    <row r="306" spans="3:16" s="69" customFormat="1" x14ac:dyDescent="0.3"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/>
      <c r="P306"/>
    </row>
    <row r="307" spans="3:16" s="69" customFormat="1" x14ac:dyDescent="0.3"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/>
      <c r="P307"/>
    </row>
    <row r="308" spans="3:16" s="69" customFormat="1" x14ac:dyDescent="0.3"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/>
      <c r="P308"/>
    </row>
    <row r="309" spans="3:16" s="69" customFormat="1" x14ac:dyDescent="0.3"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/>
      <c r="P309"/>
    </row>
    <row r="310" spans="3:16" s="69" customFormat="1" x14ac:dyDescent="0.3"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/>
      <c r="P310"/>
    </row>
    <row r="311" spans="3:16" s="69" customFormat="1" x14ac:dyDescent="0.3"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/>
      <c r="P311"/>
    </row>
    <row r="312" spans="3:16" s="69" customFormat="1" x14ac:dyDescent="0.3"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/>
      <c r="P312"/>
    </row>
    <row r="313" spans="3:16" s="69" customFormat="1" x14ac:dyDescent="0.3"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/>
      <c r="P313"/>
    </row>
    <row r="314" spans="3:16" s="69" customFormat="1" x14ac:dyDescent="0.3"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/>
      <c r="P314"/>
    </row>
    <row r="315" spans="3:16" s="69" customFormat="1" x14ac:dyDescent="0.3"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/>
      <c r="P315"/>
    </row>
    <row r="316" spans="3:16" s="69" customFormat="1" x14ac:dyDescent="0.3"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/>
      <c r="P316"/>
    </row>
    <row r="317" spans="3:16" s="69" customFormat="1" x14ac:dyDescent="0.3"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/>
      <c r="P317"/>
    </row>
    <row r="318" spans="3:16" s="69" customFormat="1" x14ac:dyDescent="0.3"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/>
      <c r="P318"/>
    </row>
    <row r="319" spans="3:16" s="69" customFormat="1" x14ac:dyDescent="0.3"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/>
      <c r="P319"/>
    </row>
    <row r="320" spans="3:16" s="69" customFormat="1" x14ac:dyDescent="0.3"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/>
      <c r="P320"/>
    </row>
    <row r="321" spans="3:16" s="69" customFormat="1" x14ac:dyDescent="0.3"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/>
      <c r="P321"/>
    </row>
    <row r="322" spans="3:16" s="69" customFormat="1" x14ac:dyDescent="0.3"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/>
      <c r="P322"/>
    </row>
    <row r="323" spans="3:16" s="69" customFormat="1" x14ac:dyDescent="0.3"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/>
      <c r="P323"/>
    </row>
    <row r="324" spans="3:16" s="69" customFormat="1" x14ac:dyDescent="0.3"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/>
      <c r="P324"/>
    </row>
    <row r="325" spans="3:16" s="69" customFormat="1" x14ac:dyDescent="0.3"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/>
      <c r="P325"/>
    </row>
    <row r="326" spans="3:16" s="69" customFormat="1" x14ac:dyDescent="0.3"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/>
      <c r="P326"/>
    </row>
    <row r="327" spans="3:16" s="69" customFormat="1" x14ac:dyDescent="0.3"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/>
      <c r="P327"/>
    </row>
    <row r="328" spans="3:16" s="69" customFormat="1" x14ac:dyDescent="0.3"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/>
      <c r="P328"/>
    </row>
    <row r="329" spans="3:16" s="69" customFormat="1" x14ac:dyDescent="0.3"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/>
      <c r="P329"/>
    </row>
    <row r="330" spans="3:16" s="69" customFormat="1" x14ac:dyDescent="0.3"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/>
      <c r="P330"/>
    </row>
    <row r="331" spans="3:16" s="69" customFormat="1" x14ac:dyDescent="0.3"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/>
      <c r="P331"/>
    </row>
    <row r="332" spans="3:16" s="69" customFormat="1" x14ac:dyDescent="0.3"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/>
      <c r="P332"/>
    </row>
    <row r="333" spans="3:16" s="69" customFormat="1" x14ac:dyDescent="0.3"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/>
      <c r="P333"/>
    </row>
    <row r="334" spans="3:16" s="69" customFormat="1" x14ac:dyDescent="0.3"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/>
      <c r="P334"/>
    </row>
    <row r="335" spans="3:16" s="69" customFormat="1" x14ac:dyDescent="0.3"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/>
      <c r="P335"/>
    </row>
    <row r="336" spans="3:16" s="69" customFormat="1" x14ac:dyDescent="0.3"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/>
      <c r="P336"/>
    </row>
    <row r="337" spans="3:16" s="69" customFormat="1" x14ac:dyDescent="0.3"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/>
      <c r="P337"/>
    </row>
    <row r="338" spans="3:16" s="69" customFormat="1" x14ac:dyDescent="0.3"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/>
      <c r="P338"/>
    </row>
    <row r="339" spans="3:16" s="69" customFormat="1" x14ac:dyDescent="0.3"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/>
      <c r="P339"/>
    </row>
    <row r="340" spans="3:16" s="69" customFormat="1" x14ac:dyDescent="0.3"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/>
      <c r="P340"/>
    </row>
    <row r="341" spans="3:16" s="69" customFormat="1" x14ac:dyDescent="0.3"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/>
      <c r="P341"/>
    </row>
    <row r="342" spans="3:16" s="69" customFormat="1" x14ac:dyDescent="0.3"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/>
      <c r="P342"/>
    </row>
    <row r="343" spans="3:16" s="69" customFormat="1" x14ac:dyDescent="0.3"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/>
      <c r="P343"/>
    </row>
    <row r="344" spans="3:16" s="69" customFormat="1" x14ac:dyDescent="0.3"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/>
      <c r="P344"/>
    </row>
    <row r="345" spans="3:16" s="69" customFormat="1" x14ac:dyDescent="0.3"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/>
      <c r="P345"/>
    </row>
    <row r="346" spans="3:16" s="69" customFormat="1" x14ac:dyDescent="0.3"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/>
      <c r="P346"/>
    </row>
    <row r="347" spans="3:16" s="69" customFormat="1" x14ac:dyDescent="0.3"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/>
      <c r="P347"/>
    </row>
    <row r="348" spans="3:16" s="69" customFormat="1" x14ac:dyDescent="0.3"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/>
      <c r="P348"/>
    </row>
    <row r="349" spans="3:16" s="69" customFormat="1" x14ac:dyDescent="0.3"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/>
      <c r="P349"/>
    </row>
    <row r="350" spans="3:16" s="69" customFormat="1" x14ac:dyDescent="0.3"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/>
      <c r="P350"/>
    </row>
    <row r="351" spans="3:16" s="69" customFormat="1" x14ac:dyDescent="0.3"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/>
      <c r="P351"/>
    </row>
    <row r="352" spans="3:16" s="69" customFormat="1" x14ac:dyDescent="0.3"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/>
      <c r="P352"/>
    </row>
    <row r="353" spans="3:16" s="69" customFormat="1" x14ac:dyDescent="0.3"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/>
      <c r="P353"/>
    </row>
    <row r="354" spans="3:16" s="69" customFormat="1" x14ac:dyDescent="0.3"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/>
      <c r="P354"/>
    </row>
    <row r="355" spans="3:16" s="69" customFormat="1" x14ac:dyDescent="0.3"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/>
      <c r="P355"/>
    </row>
    <row r="356" spans="3:16" s="69" customFormat="1" x14ac:dyDescent="0.3"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/>
      <c r="P356"/>
    </row>
    <row r="357" spans="3:16" s="69" customFormat="1" x14ac:dyDescent="0.3"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/>
      <c r="P357"/>
    </row>
    <row r="358" spans="3:16" s="69" customFormat="1" x14ac:dyDescent="0.3"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/>
      <c r="P358"/>
    </row>
    <row r="359" spans="3:16" s="69" customFormat="1" x14ac:dyDescent="0.3"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/>
      <c r="P359"/>
    </row>
    <row r="360" spans="3:16" s="69" customFormat="1" x14ac:dyDescent="0.3"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/>
      <c r="P360"/>
    </row>
    <row r="361" spans="3:16" s="69" customFormat="1" x14ac:dyDescent="0.3"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/>
      <c r="P361"/>
    </row>
    <row r="362" spans="3:16" s="69" customFormat="1" x14ac:dyDescent="0.3"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/>
      <c r="P362"/>
    </row>
    <row r="363" spans="3:16" s="69" customFormat="1" x14ac:dyDescent="0.3"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/>
      <c r="P363"/>
    </row>
    <row r="364" spans="3:16" s="69" customFormat="1" x14ac:dyDescent="0.3"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/>
      <c r="P364"/>
    </row>
    <row r="365" spans="3:16" s="69" customFormat="1" x14ac:dyDescent="0.3"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/>
      <c r="P365"/>
    </row>
    <row r="366" spans="3:16" s="69" customFormat="1" x14ac:dyDescent="0.3"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/>
      <c r="P366"/>
    </row>
    <row r="367" spans="3:16" s="69" customFormat="1" x14ac:dyDescent="0.3"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/>
      <c r="P367"/>
    </row>
    <row r="368" spans="3:16" s="69" customFormat="1" x14ac:dyDescent="0.3"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/>
      <c r="P368"/>
    </row>
    <row r="369" spans="3:16" s="69" customFormat="1" x14ac:dyDescent="0.3"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/>
      <c r="P369"/>
    </row>
    <row r="370" spans="3:16" s="69" customFormat="1" x14ac:dyDescent="0.3"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/>
      <c r="P370"/>
    </row>
    <row r="371" spans="3:16" s="69" customFormat="1" x14ac:dyDescent="0.3"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/>
      <c r="P371"/>
    </row>
    <row r="372" spans="3:16" s="69" customFormat="1" x14ac:dyDescent="0.3"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/>
      <c r="P372"/>
    </row>
    <row r="373" spans="3:16" s="69" customFormat="1" x14ac:dyDescent="0.3"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/>
      <c r="P373"/>
    </row>
    <row r="374" spans="3:16" s="69" customFormat="1" x14ac:dyDescent="0.3"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/>
      <c r="P374"/>
    </row>
    <row r="375" spans="3:16" s="69" customFormat="1" x14ac:dyDescent="0.3"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/>
      <c r="P375"/>
    </row>
    <row r="376" spans="3:16" s="69" customFormat="1" x14ac:dyDescent="0.3"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/>
      <c r="P376"/>
    </row>
    <row r="377" spans="3:16" s="69" customFormat="1" x14ac:dyDescent="0.3"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/>
      <c r="P377"/>
    </row>
    <row r="378" spans="3:16" s="69" customFormat="1" x14ac:dyDescent="0.3"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/>
      <c r="P378"/>
    </row>
    <row r="379" spans="3:16" s="69" customFormat="1" x14ac:dyDescent="0.3"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/>
      <c r="P379"/>
    </row>
    <row r="380" spans="3:16" s="69" customFormat="1" x14ac:dyDescent="0.3"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/>
      <c r="P380"/>
    </row>
    <row r="381" spans="3:16" s="69" customFormat="1" x14ac:dyDescent="0.3"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/>
      <c r="P381"/>
    </row>
    <row r="382" spans="3:16" s="69" customFormat="1" x14ac:dyDescent="0.3"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/>
      <c r="P382"/>
    </row>
    <row r="383" spans="3:16" s="69" customFormat="1" x14ac:dyDescent="0.3"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/>
      <c r="P383"/>
    </row>
    <row r="384" spans="3:16" s="69" customFormat="1" x14ac:dyDescent="0.3"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/>
      <c r="P384"/>
    </row>
    <row r="385" spans="3:16" s="69" customFormat="1" x14ac:dyDescent="0.3"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/>
      <c r="P385"/>
    </row>
    <row r="386" spans="3:16" s="69" customFormat="1" x14ac:dyDescent="0.3"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/>
      <c r="P386"/>
    </row>
    <row r="387" spans="3:16" s="69" customFormat="1" x14ac:dyDescent="0.3"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/>
      <c r="P387"/>
    </row>
    <row r="388" spans="3:16" s="69" customFormat="1" x14ac:dyDescent="0.3"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/>
      <c r="P388"/>
    </row>
    <row r="389" spans="3:16" s="69" customFormat="1" x14ac:dyDescent="0.3"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/>
      <c r="P389"/>
    </row>
    <row r="390" spans="3:16" s="69" customFormat="1" x14ac:dyDescent="0.3"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/>
      <c r="P390"/>
    </row>
    <row r="391" spans="3:16" s="69" customFormat="1" x14ac:dyDescent="0.3"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/>
      <c r="P391"/>
    </row>
    <row r="392" spans="3:16" s="69" customFormat="1" x14ac:dyDescent="0.3"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/>
      <c r="P392"/>
    </row>
    <row r="393" spans="3:16" s="69" customFormat="1" x14ac:dyDescent="0.3"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/>
      <c r="P393"/>
    </row>
    <row r="394" spans="3:16" s="69" customFormat="1" x14ac:dyDescent="0.3"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/>
      <c r="P394"/>
    </row>
    <row r="395" spans="3:16" s="69" customFormat="1" x14ac:dyDescent="0.3"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/>
      <c r="P395"/>
    </row>
    <row r="396" spans="3:16" s="69" customFormat="1" x14ac:dyDescent="0.3"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/>
      <c r="P396"/>
    </row>
    <row r="397" spans="3:16" s="69" customFormat="1" x14ac:dyDescent="0.3"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/>
      <c r="P397"/>
    </row>
    <row r="398" spans="3:16" s="69" customFormat="1" x14ac:dyDescent="0.3"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/>
      <c r="P398"/>
    </row>
    <row r="399" spans="3:16" s="69" customFormat="1" x14ac:dyDescent="0.3"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/>
      <c r="P399"/>
    </row>
    <row r="400" spans="3:16" s="69" customFormat="1" x14ac:dyDescent="0.3"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/>
      <c r="P400"/>
    </row>
    <row r="401" spans="3:16" s="69" customFormat="1" x14ac:dyDescent="0.3"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/>
      <c r="P401"/>
    </row>
    <row r="402" spans="3:16" s="69" customFormat="1" x14ac:dyDescent="0.3"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/>
      <c r="P402"/>
    </row>
    <row r="403" spans="3:16" s="69" customFormat="1" x14ac:dyDescent="0.3"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/>
      <c r="P403"/>
    </row>
    <row r="404" spans="3:16" s="69" customFormat="1" x14ac:dyDescent="0.3"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/>
      <c r="P404"/>
    </row>
    <row r="405" spans="3:16" s="69" customFormat="1" x14ac:dyDescent="0.3"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/>
      <c r="P405"/>
    </row>
    <row r="406" spans="3:16" s="69" customFormat="1" x14ac:dyDescent="0.3"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/>
      <c r="P406"/>
    </row>
    <row r="407" spans="3:16" s="69" customFormat="1" x14ac:dyDescent="0.3"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/>
      <c r="P407"/>
    </row>
    <row r="408" spans="3:16" s="69" customFormat="1" x14ac:dyDescent="0.3"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/>
      <c r="P408"/>
    </row>
    <row r="409" spans="3:16" s="69" customFormat="1" x14ac:dyDescent="0.3"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/>
      <c r="P409"/>
    </row>
    <row r="410" spans="3:16" s="69" customFormat="1" x14ac:dyDescent="0.3"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/>
      <c r="P410"/>
    </row>
    <row r="411" spans="3:16" s="69" customFormat="1" x14ac:dyDescent="0.3"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/>
      <c r="P411"/>
    </row>
    <row r="412" spans="3:16" s="69" customFormat="1" x14ac:dyDescent="0.3"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/>
      <c r="P412"/>
    </row>
    <row r="413" spans="3:16" s="69" customFormat="1" x14ac:dyDescent="0.3"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/>
      <c r="P413"/>
    </row>
    <row r="414" spans="3:16" s="69" customFormat="1" x14ac:dyDescent="0.3"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/>
      <c r="P414"/>
    </row>
    <row r="415" spans="3:16" s="69" customFormat="1" x14ac:dyDescent="0.3"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/>
      <c r="P415"/>
    </row>
    <row r="416" spans="3:16" s="69" customFormat="1" x14ac:dyDescent="0.3"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/>
      <c r="P416"/>
    </row>
    <row r="417" spans="3:16" s="69" customFormat="1" x14ac:dyDescent="0.3"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/>
      <c r="P417"/>
    </row>
    <row r="418" spans="3:16" s="69" customFormat="1" x14ac:dyDescent="0.3"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/>
      <c r="P418"/>
    </row>
    <row r="419" spans="3:16" s="69" customFormat="1" x14ac:dyDescent="0.3"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/>
      <c r="P419"/>
    </row>
    <row r="420" spans="3:16" s="69" customFormat="1" x14ac:dyDescent="0.3"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/>
      <c r="P420"/>
    </row>
    <row r="421" spans="3:16" s="69" customFormat="1" x14ac:dyDescent="0.3"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/>
      <c r="P421"/>
    </row>
    <row r="422" spans="3:16" s="69" customFormat="1" x14ac:dyDescent="0.3"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/>
      <c r="P422"/>
    </row>
    <row r="423" spans="3:16" s="69" customFormat="1" x14ac:dyDescent="0.3"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/>
      <c r="P423"/>
    </row>
    <row r="424" spans="3:16" s="69" customFormat="1" x14ac:dyDescent="0.3"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/>
      <c r="P424"/>
    </row>
    <row r="425" spans="3:16" s="69" customFormat="1" x14ac:dyDescent="0.3"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/>
      <c r="P425"/>
    </row>
    <row r="426" spans="3:16" s="69" customFormat="1" x14ac:dyDescent="0.3"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/>
      <c r="P426"/>
    </row>
    <row r="427" spans="3:16" s="69" customFormat="1" x14ac:dyDescent="0.3"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/>
      <c r="P427"/>
    </row>
    <row r="428" spans="3:16" s="69" customFormat="1" x14ac:dyDescent="0.3"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/>
      <c r="P428"/>
    </row>
    <row r="429" spans="3:16" s="69" customFormat="1" x14ac:dyDescent="0.3"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/>
      <c r="P429"/>
    </row>
    <row r="430" spans="3:16" s="69" customFormat="1" x14ac:dyDescent="0.3"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/>
      <c r="P430"/>
    </row>
    <row r="431" spans="3:16" s="69" customFormat="1" x14ac:dyDescent="0.3"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/>
      <c r="P431"/>
    </row>
    <row r="432" spans="3:16" s="69" customFormat="1" x14ac:dyDescent="0.3"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/>
      <c r="P432"/>
    </row>
    <row r="433" spans="3:16" s="69" customFormat="1" x14ac:dyDescent="0.3"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/>
      <c r="P433"/>
    </row>
    <row r="434" spans="3:16" s="69" customFormat="1" x14ac:dyDescent="0.3"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/>
      <c r="P434"/>
    </row>
    <row r="435" spans="3:16" s="69" customFormat="1" x14ac:dyDescent="0.3"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/>
      <c r="P435"/>
    </row>
    <row r="436" spans="3:16" s="69" customFormat="1" x14ac:dyDescent="0.3"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/>
      <c r="P436"/>
    </row>
    <row r="437" spans="3:16" s="69" customFormat="1" x14ac:dyDescent="0.3"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/>
      <c r="P437"/>
    </row>
    <row r="438" spans="3:16" s="69" customFormat="1" x14ac:dyDescent="0.3"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/>
      <c r="P438"/>
    </row>
    <row r="439" spans="3:16" s="69" customFormat="1" x14ac:dyDescent="0.3"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/>
      <c r="P439"/>
    </row>
    <row r="440" spans="3:16" s="69" customFormat="1" x14ac:dyDescent="0.3"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/>
      <c r="P440"/>
    </row>
    <row r="441" spans="3:16" s="69" customFormat="1" x14ac:dyDescent="0.3"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</row>
    <row r="442" spans="3:16" s="69" customFormat="1" x14ac:dyDescent="0.3"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</row>
    <row r="443" spans="3:16" s="69" customFormat="1" x14ac:dyDescent="0.3"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</row>
    <row r="444" spans="3:16" s="69" customFormat="1" x14ac:dyDescent="0.3"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</row>
    <row r="445" spans="3:16" s="69" customFormat="1" x14ac:dyDescent="0.3"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</row>
    <row r="446" spans="3:16" s="69" customFormat="1" x14ac:dyDescent="0.3"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</row>
    <row r="447" spans="3:16" s="69" customFormat="1" x14ac:dyDescent="0.3"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</row>
    <row r="448" spans="3:16" s="69" customFormat="1" x14ac:dyDescent="0.3"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</row>
    <row r="449" spans="3:14" s="69" customFormat="1" x14ac:dyDescent="0.3"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</row>
    <row r="450" spans="3:14" s="69" customFormat="1" x14ac:dyDescent="0.3"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</row>
    <row r="451" spans="3:14" s="69" customFormat="1" x14ac:dyDescent="0.3"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</row>
    <row r="452" spans="3:14" s="69" customFormat="1" x14ac:dyDescent="0.3"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</row>
    <row r="453" spans="3:14" s="69" customFormat="1" x14ac:dyDescent="0.3"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</row>
    <row r="454" spans="3:14" s="69" customFormat="1" x14ac:dyDescent="0.3"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</row>
    <row r="455" spans="3:14" s="69" customFormat="1" x14ac:dyDescent="0.3"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</row>
    <row r="456" spans="3:14" s="69" customFormat="1" x14ac:dyDescent="0.3"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</row>
    <row r="457" spans="3:14" s="69" customFormat="1" x14ac:dyDescent="0.3"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</row>
    <row r="458" spans="3:14" s="69" customFormat="1" x14ac:dyDescent="0.3"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</row>
    <row r="459" spans="3:14" s="69" customFormat="1" x14ac:dyDescent="0.3"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</row>
    <row r="460" spans="3:14" s="69" customFormat="1" x14ac:dyDescent="0.3"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</row>
    <row r="461" spans="3:14" s="69" customFormat="1" x14ac:dyDescent="0.3"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</row>
    <row r="462" spans="3:14" s="69" customFormat="1" x14ac:dyDescent="0.3"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</row>
    <row r="463" spans="3:14" s="69" customFormat="1" x14ac:dyDescent="0.3"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</row>
    <row r="464" spans="3:14" s="69" customFormat="1" x14ac:dyDescent="0.3"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</row>
    <row r="465" spans="3:14" s="69" customFormat="1" x14ac:dyDescent="0.3"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</row>
    <row r="466" spans="3:14" s="69" customFormat="1" x14ac:dyDescent="0.3"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</row>
    <row r="467" spans="3:14" s="69" customFormat="1" x14ac:dyDescent="0.3"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</row>
    <row r="468" spans="3:14" s="69" customFormat="1" x14ac:dyDescent="0.3"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</row>
    <row r="469" spans="3:14" s="69" customFormat="1" x14ac:dyDescent="0.3"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</row>
    <row r="470" spans="3:14" s="69" customFormat="1" x14ac:dyDescent="0.3"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</row>
    <row r="471" spans="3:14" s="69" customFormat="1" x14ac:dyDescent="0.3"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</row>
    <row r="472" spans="3:14" s="69" customFormat="1" x14ac:dyDescent="0.3"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</row>
    <row r="473" spans="3:14" s="69" customFormat="1" x14ac:dyDescent="0.3"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</row>
    <row r="474" spans="3:14" s="69" customFormat="1" x14ac:dyDescent="0.3"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</row>
    <row r="475" spans="3:14" s="69" customFormat="1" x14ac:dyDescent="0.3"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</row>
    <row r="476" spans="3:14" s="69" customFormat="1" x14ac:dyDescent="0.3"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</row>
    <row r="477" spans="3:14" s="69" customFormat="1" x14ac:dyDescent="0.3"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</row>
    <row r="478" spans="3:14" s="69" customFormat="1" x14ac:dyDescent="0.3"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</row>
    <row r="479" spans="3:14" s="69" customFormat="1" x14ac:dyDescent="0.3"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</row>
    <row r="480" spans="3:14" s="69" customFormat="1" x14ac:dyDescent="0.3"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</row>
    <row r="481" spans="3:14" s="69" customFormat="1" x14ac:dyDescent="0.3"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</row>
    <row r="482" spans="3:14" s="69" customFormat="1" x14ac:dyDescent="0.3"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</row>
    <row r="483" spans="3:14" s="69" customFormat="1" x14ac:dyDescent="0.3"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</row>
    <row r="484" spans="3:14" s="69" customFormat="1" x14ac:dyDescent="0.3"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</row>
    <row r="485" spans="3:14" s="69" customFormat="1" x14ac:dyDescent="0.3"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</row>
    <row r="486" spans="3:14" s="69" customFormat="1" x14ac:dyDescent="0.3"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</row>
    <row r="487" spans="3:14" s="69" customFormat="1" x14ac:dyDescent="0.3"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</row>
    <row r="488" spans="3:14" s="69" customFormat="1" x14ac:dyDescent="0.3"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</row>
    <row r="489" spans="3:14" s="69" customFormat="1" x14ac:dyDescent="0.3"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</row>
    <row r="490" spans="3:14" s="69" customFormat="1" x14ac:dyDescent="0.3"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</row>
    <row r="491" spans="3:14" s="69" customFormat="1" x14ac:dyDescent="0.3"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</row>
    <row r="492" spans="3:14" s="69" customFormat="1" x14ac:dyDescent="0.3"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</row>
    <row r="493" spans="3:14" s="69" customFormat="1" x14ac:dyDescent="0.3"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</row>
    <row r="494" spans="3:14" s="69" customFormat="1" x14ac:dyDescent="0.3"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</row>
    <row r="495" spans="3:14" s="69" customFormat="1" x14ac:dyDescent="0.3"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</row>
    <row r="496" spans="3:14" s="69" customFormat="1" x14ac:dyDescent="0.3"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</row>
    <row r="497" spans="3:14" s="69" customFormat="1" x14ac:dyDescent="0.3"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</row>
    <row r="498" spans="3:14" s="69" customFormat="1" x14ac:dyDescent="0.3"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</row>
    <row r="499" spans="3:14" s="69" customFormat="1" x14ac:dyDescent="0.3"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</row>
    <row r="500" spans="3:14" s="69" customFormat="1" x14ac:dyDescent="0.3"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</row>
    <row r="501" spans="3:14" s="69" customFormat="1" x14ac:dyDescent="0.3"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</row>
    <row r="502" spans="3:14" s="69" customFormat="1" x14ac:dyDescent="0.3"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</row>
    <row r="503" spans="3:14" s="69" customFormat="1" x14ac:dyDescent="0.3"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</row>
    <row r="504" spans="3:14" s="69" customFormat="1" x14ac:dyDescent="0.3"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</row>
    <row r="505" spans="3:14" s="69" customFormat="1" x14ac:dyDescent="0.3"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</row>
    <row r="506" spans="3:14" s="69" customFormat="1" x14ac:dyDescent="0.3"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</row>
    <row r="507" spans="3:14" s="69" customFormat="1" x14ac:dyDescent="0.3"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</row>
    <row r="508" spans="3:14" s="69" customFormat="1" x14ac:dyDescent="0.3"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</row>
    <row r="509" spans="3:14" s="69" customFormat="1" x14ac:dyDescent="0.3"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</row>
    <row r="510" spans="3:14" s="69" customFormat="1" x14ac:dyDescent="0.3"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</row>
    <row r="511" spans="3:14" s="69" customFormat="1" x14ac:dyDescent="0.3"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</row>
    <row r="512" spans="3:14" s="69" customFormat="1" x14ac:dyDescent="0.3"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</row>
    <row r="513" spans="3:14" s="69" customFormat="1" x14ac:dyDescent="0.3"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</row>
    <row r="514" spans="3:14" s="69" customFormat="1" x14ac:dyDescent="0.3"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</row>
    <row r="515" spans="3:14" s="69" customFormat="1" x14ac:dyDescent="0.3"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</row>
    <row r="516" spans="3:14" s="69" customFormat="1" x14ac:dyDescent="0.3"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</row>
    <row r="517" spans="3:14" s="69" customFormat="1" x14ac:dyDescent="0.3"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</row>
    <row r="518" spans="3:14" s="69" customFormat="1" x14ac:dyDescent="0.3"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</row>
    <row r="519" spans="3:14" s="69" customFormat="1" x14ac:dyDescent="0.3"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</row>
    <row r="520" spans="3:14" s="69" customFormat="1" x14ac:dyDescent="0.3"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</row>
    <row r="521" spans="3:14" s="69" customFormat="1" x14ac:dyDescent="0.3"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</row>
    <row r="522" spans="3:14" s="69" customFormat="1" x14ac:dyDescent="0.3"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</row>
    <row r="523" spans="3:14" s="69" customFormat="1" x14ac:dyDescent="0.3"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</row>
    <row r="524" spans="3:14" s="69" customFormat="1" x14ac:dyDescent="0.3"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</row>
    <row r="525" spans="3:14" s="69" customFormat="1" x14ac:dyDescent="0.3"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</row>
    <row r="526" spans="3:14" s="69" customFormat="1" x14ac:dyDescent="0.3"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</row>
    <row r="527" spans="3:14" s="69" customFormat="1" x14ac:dyDescent="0.3"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</row>
    <row r="528" spans="3:14" s="69" customFormat="1" x14ac:dyDescent="0.3"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</row>
    <row r="529" spans="3:14" s="69" customFormat="1" x14ac:dyDescent="0.3"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</row>
    <row r="530" spans="3:14" s="69" customFormat="1" x14ac:dyDescent="0.3"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</row>
    <row r="531" spans="3:14" s="69" customFormat="1" x14ac:dyDescent="0.3"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</row>
    <row r="532" spans="3:14" s="69" customFormat="1" x14ac:dyDescent="0.3"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</row>
    <row r="533" spans="3:14" s="69" customFormat="1" x14ac:dyDescent="0.3"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</row>
    <row r="534" spans="3:14" s="69" customFormat="1" x14ac:dyDescent="0.3"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</row>
    <row r="535" spans="3:14" s="69" customFormat="1" x14ac:dyDescent="0.3"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</row>
    <row r="536" spans="3:14" s="69" customFormat="1" x14ac:dyDescent="0.3"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</row>
    <row r="537" spans="3:14" s="69" customFormat="1" x14ac:dyDescent="0.3"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</row>
    <row r="538" spans="3:14" s="69" customFormat="1" x14ac:dyDescent="0.3"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</row>
    <row r="539" spans="3:14" s="69" customFormat="1" x14ac:dyDescent="0.3"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</row>
    <row r="540" spans="3:14" s="69" customFormat="1" x14ac:dyDescent="0.3"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</row>
    <row r="541" spans="3:14" s="69" customFormat="1" x14ac:dyDescent="0.3"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</row>
    <row r="542" spans="3:14" s="69" customFormat="1" x14ac:dyDescent="0.3"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</row>
    <row r="543" spans="3:14" s="69" customFormat="1" x14ac:dyDescent="0.3"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</row>
    <row r="544" spans="3:14" s="69" customFormat="1" x14ac:dyDescent="0.3"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</row>
    <row r="545" spans="3:14" s="69" customFormat="1" x14ac:dyDescent="0.3"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</row>
    <row r="546" spans="3:14" s="69" customFormat="1" x14ac:dyDescent="0.3"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</row>
    <row r="547" spans="3:14" s="69" customFormat="1" x14ac:dyDescent="0.3"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</row>
    <row r="548" spans="3:14" s="69" customFormat="1" x14ac:dyDescent="0.3"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</row>
    <row r="549" spans="3:14" s="69" customFormat="1" x14ac:dyDescent="0.3"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</row>
    <row r="550" spans="3:14" s="69" customFormat="1" x14ac:dyDescent="0.3"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</row>
    <row r="551" spans="3:14" s="69" customFormat="1" x14ac:dyDescent="0.3"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</row>
    <row r="552" spans="3:14" s="69" customFormat="1" x14ac:dyDescent="0.3"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</row>
    <row r="553" spans="3:14" s="69" customFormat="1" x14ac:dyDescent="0.3"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</row>
    <row r="554" spans="3:14" s="69" customFormat="1" x14ac:dyDescent="0.3"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</row>
    <row r="555" spans="3:14" s="69" customFormat="1" x14ac:dyDescent="0.3"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</row>
    <row r="556" spans="3:14" s="69" customFormat="1" x14ac:dyDescent="0.3"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</row>
    <row r="557" spans="3:14" s="69" customFormat="1" x14ac:dyDescent="0.3"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</row>
    <row r="558" spans="3:14" s="69" customFormat="1" x14ac:dyDescent="0.3"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</row>
    <row r="559" spans="3:14" s="69" customFormat="1" x14ac:dyDescent="0.3"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</row>
    <row r="560" spans="3:14" s="69" customFormat="1" x14ac:dyDescent="0.3"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</row>
    <row r="561" spans="3:14" s="69" customFormat="1" x14ac:dyDescent="0.3"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</row>
    <row r="562" spans="3:14" s="69" customFormat="1" x14ac:dyDescent="0.3"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</row>
    <row r="563" spans="3:14" s="69" customFormat="1" x14ac:dyDescent="0.3"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</row>
    <row r="564" spans="3:14" s="69" customFormat="1" x14ac:dyDescent="0.3"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</row>
    <row r="565" spans="3:14" s="69" customFormat="1" x14ac:dyDescent="0.3"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</row>
    <row r="566" spans="3:14" s="69" customFormat="1" x14ac:dyDescent="0.3"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</row>
    <row r="567" spans="3:14" s="69" customFormat="1" x14ac:dyDescent="0.3"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</row>
    <row r="568" spans="3:14" s="69" customFormat="1" x14ac:dyDescent="0.3"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</row>
    <row r="569" spans="3:14" s="69" customFormat="1" x14ac:dyDescent="0.3"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</row>
    <row r="570" spans="3:14" s="69" customFormat="1" x14ac:dyDescent="0.3"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</row>
    <row r="571" spans="3:14" s="69" customFormat="1" x14ac:dyDescent="0.3"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</row>
    <row r="572" spans="3:14" s="69" customFormat="1" x14ac:dyDescent="0.3"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</row>
    <row r="573" spans="3:14" s="69" customFormat="1" x14ac:dyDescent="0.3"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</row>
    <row r="574" spans="3:14" s="69" customFormat="1" x14ac:dyDescent="0.3"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</row>
    <row r="575" spans="3:14" s="69" customFormat="1" x14ac:dyDescent="0.3"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</row>
    <row r="576" spans="3:14" s="69" customFormat="1" x14ac:dyDescent="0.3"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</row>
    <row r="577" spans="3:14" s="69" customFormat="1" x14ac:dyDescent="0.3"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</row>
    <row r="578" spans="3:14" s="69" customFormat="1" x14ac:dyDescent="0.3"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</row>
    <row r="579" spans="3:14" s="69" customFormat="1" x14ac:dyDescent="0.3"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</row>
    <row r="580" spans="3:14" s="69" customFormat="1" x14ac:dyDescent="0.3"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</row>
    <row r="581" spans="3:14" s="69" customFormat="1" x14ac:dyDescent="0.3"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</row>
    <row r="582" spans="3:14" s="69" customFormat="1" x14ac:dyDescent="0.3"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</row>
    <row r="583" spans="3:14" s="69" customFormat="1" x14ac:dyDescent="0.3"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</row>
    <row r="584" spans="3:14" s="69" customFormat="1" x14ac:dyDescent="0.3"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</row>
    <row r="585" spans="3:14" s="69" customFormat="1" x14ac:dyDescent="0.3"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</row>
    <row r="586" spans="3:14" s="69" customFormat="1" x14ac:dyDescent="0.3"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</row>
    <row r="587" spans="3:14" s="69" customFormat="1" x14ac:dyDescent="0.3"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</row>
    <row r="588" spans="3:14" s="69" customFormat="1" x14ac:dyDescent="0.3"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</row>
    <row r="589" spans="3:14" s="69" customFormat="1" x14ac:dyDescent="0.3"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</row>
    <row r="590" spans="3:14" s="69" customFormat="1" x14ac:dyDescent="0.3"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</row>
    <row r="591" spans="3:14" s="69" customFormat="1" x14ac:dyDescent="0.3"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</row>
    <row r="592" spans="3:14" s="69" customFormat="1" x14ac:dyDescent="0.3"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</row>
    <row r="593" spans="3:14" s="69" customFormat="1" x14ac:dyDescent="0.3"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</row>
    <row r="594" spans="3:14" s="69" customFormat="1" x14ac:dyDescent="0.3"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</row>
    <row r="595" spans="3:14" s="69" customFormat="1" x14ac:dyDescent="0.3"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</row>
    <row r="596" spans="3:14" s="69" customFormat="1" x14ac:dyDescent="0.3"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</row>
    <row r="597" spans="3:14" s="69" customFormat="1" x14ac:dyDescent="0.3"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</row>
    <row r="598" spans="3:14" s="69" customFormat="1" x14ac:dyDescent="0.3"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</row>
    <row r="599" spans="3:14" s="69" customFormat="1" x14ac:dyDescent="0.3"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</row>
    <row r="600" spans="3:14" s="69" customFormat="1" x14ac:dyDescent="0.3"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</row>
    <row r="601" spans="3:14" s="69" customFormat="1" x14ac:dyDescent="0.3"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</row>
    <row r="602" spans="3:14" s="69" customFormat="1" x14ac:dyDescent="0.3"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</row>
    <row r="603" spans="3:14" s="69" customFormat="1" x14ac:dyDescent="0.3"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</row>
    <row r="604" spans="3:14" s="69" customFormat="1" x14ac:dyDescent="0.3"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</row>
    <row r="605" spans="3:14" s="69" customFormat="1" x14ac:dyDescent="0.3"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</row>
    <row r="606" spans="3:14" s="69" customFormat="1" x14ac:dyDescent="0.3"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</row>
    <row r="607" spans="3:14" s="69" customFormat="1" x14ac:dyDescent="0.3"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</row>
    <row r="608" spans="3:14" s="69" customFormat="1" x14ac:dyDescent="0.3"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</row>
    <row r="609" spans="3:14" s="69" customFormat="1" x14ac:dyDescent="0.3"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</row>
    <row r="610" spans="3:14" s="69" customFormat="1" x14ac:dyDescent="0.3"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</row>
    <row r="611" spans="3:14" s="69" customFormat="1" x14ac:dyDescent="0.3"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</row>
    <row r="612" spans="3:14" s="69" customFormat="1" x14ac:dyDescent="0.3"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</row>
    <row r="613" spans="3:14" s="69" customFormat="1" x14ac:dyDescent="0.3"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</row>
    <row r="614" spans="3:14" s="69" customFormat="1" x14ac:dyDescent="0.3"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</row>
    <row r="615" spans="3:14" s="69" customFormat="1" x14ac:dyDescent="0.3"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</row>
    <row r="616" spans="3:14" s="69" customFormat="1" x14ac:dyDescent="0.3"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</row>
    <row r="617" spans="3:14" s="69" customFormat="1" x14ac:dyDescent="0.3"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</row>
    <row r="618" spans="3:14" s="69" customFormat="1" x14ac:dyDescent="0.3"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</row>
    <row r="619" spans="3:14" s="69" customFormat="1" x14ac:dyDescent="0.3"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</row>
    <row r="620" spans="3:14" s="69" customFormat="1" x14ac:dyDescent="0.3"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</row>
    <row r="621" spans="3:14" s="69" customFormat="1" x14ac:dyDescent="0.3"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</row>
    <row r="622" spans="3:14" s="69" customFormat="1" x14ac:dyDescent="0.3"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</row>
    <row r="623" spans="3:14" s="69" customFormat="1" x14ac:dyDescent="0.3"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</row>
    <row r="624" spans="3:14" s="69" customFormat="1" x14ac:dyDescent="0.3"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</row>
    <row r="625" spans="3:14" s="69" customFormat="1" x14ac:dyDescent="0.3"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</row>
    <row r="626" spans="3:14" s="69" customFormat="1" x14ac:dyDescent="0.3"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</row>
    <row r="627" spans="3:14" s="69" customFormat="1" x14ac:dyDescent="0.3"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</row>
    <row r="628" spans="3:14" s="69" customFormat="1" x14ac:dyDescent="0.3"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</row>
    <row r="629" spans="3:14" s="69" customFormat="1" x14ac:dyDescent="0.3"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</row>
    <row r="630" spans="3:14" s="69" customFormat="1" x14ac:dyDescent="0.3"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</row>
    <row r="631" spans="3:14" s="69" customFormat="1" x14ac:dyDescent="0.3"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</row>
    <row r="632" spans="3:14" s="69" customFormat="1" x14ac:dyDescent="0.3"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</row>
    <row r="633" spans="3:14" s="69" customFormat="1" x14ac:dyDescent="0.3"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</row>
    <row r="634" spans="3:14" s="69" customFormat="1" x14ac:dyDescent="0.3"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</row>
    <row r="635" spans="3:14" s="69" customFormat="1" x14ac:dyDescent="0.3"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</row>
    <row r="636" spans="3:14" s="69" customFormat="1" x14ac:dyDescent="0.3"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</row>
    <row r="637" spans="3:14" s="69" customFormat="1" x14ac:dyDescent="0.3"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</row>
    <row r="638" spans="3:14" s="69" customFormat="1" x14ac:dyDescent="0.3"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</row>
    <row r="639" spans="3:14" s="69" customFormat="1" x14ac:dyDescent="0.3"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</row>
    <row r="640" spans="3:14" s="69" customFormat="1" x14ac:dyDescent="0.3"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</row>
    <row r="641" spans="3:14" s="69" customFormat="1" x14ac:dyDescent="0.3"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</row>
    <row r="642" spans="3:14" s="69" customFormat="1" x14ac:dyDescent="0.3"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</row>
    <row r="643" spans="3:14" s="69" customFormat="1" x14ac:dyDescent="0.3"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</row>
    <row r="644" spans="3:14" s="69" customFormat="1" x14ac:dyDescent="0.3"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</row>
    <row r="645" spans="3:14" s="69" customFormat="1" x14ac:dyDescent="0.3"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</row>
    <row r="646" spans="3:14" s="69" customFormat="1" x14ac:dyDescent="0.3"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</row>
    <row r="647" spans="3:14" s="69" customFormat="1" x14ac:dyDescent="0.3"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</row>
    <row r="648" spans="3:14" s="69" customFormat="1" x14ac:dyDescent="0.3"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</row>
    <row r="649" spans="3:14" s="69" customFormat="1" x14ac:dyDescent="0.3"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</row>
    <row r="650" spans="3:14" s="69" customFormat="1" x14ac:dyDescent="0.3"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</row>
    <row r="651" spans="3:14" s="69" customFormat="1" x14ac:dyDescent="0.3"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</row>
    <row r="652" spans="3:14" s="69" customFormat="1" x14ac:dyDescent="0.3"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</row>
    <row r="653" spans="3:14" s="69" customFormat="1" x14ac:dyDescent="0.3"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</row>
    <row r="654" spans="3:14" s="69" customFormat="1" x14ac:dyDescent="0.3"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</row>
    <row r="655" spans="3:14" s="69" customFormat="1" x14ac:dyDescent="0.3"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</row>
    <row r="656" spans="3:14" s="69" customFormat="1" x14ac:dyDescent="0.3"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</row>
    <row r="657" spans="3:14" s="69" customFormat="1" x14ac:dyDescent="0.3"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</row>
    <row r="658" spans="3:14" s="69" customFormat="1" x14ac:dyDescent="0.3"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</row>
    <row r="659" spans="3:14" s="69" customFormat="1" x14ac:dyDescent="0.3"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</row>
    <row r="660" spans="3:14" s="69" customFormat="1" x14ac:dyDescent="0.3"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</row>
    <row r="661" spans="3:14" s="69" customFormat="1" x14ac:dyDescent="0.3"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</row>
    <row r="662" spans="3:14" s="69" customFormat="1" x14ac:dyDescent="0.3"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</row>
    <row r="663" spans="3:14" s="69" customFormat="1" x14ac:dyDescent="0.3"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</row>
    <row r="664" spans="3:14" s="69" customFormat="1" x14ac:dyDescent="0.3"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</row>
    <row r="665" spans="3:14" s="69" customFormat="1" x14ac:dyDescent="0.3"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</row>
    <row r="666" spans="3:14" s="69" customFormat="1" x14ac:dyDescent="0.3"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</row>
    <row r="667" spans="3:14" s="69" customFormat="1" x14ac:dyDescent="0.3"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</row>
    <row r="668" spans="3:14" s="69" customFormat="1" x14ac:dyDescent="0.3"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</row>
    <row r="669" spans="3:14" s="69" customFormat="1" x14ac:dyDescent="0.3"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</row>
    <row r="670" spans="3:14" s="69" customFormat="1" x14ac:dyDescent="0.3"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</row>
    <row r="671" spans="3:14" s="69" customFormat="1" x14ac:dyDescent="0.3"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</row>
    <row r="672" spans="3:14" s="69" customFormat="1" x14ac:dyDescent="0.3"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</row>
    <row r="673" spans="3:14" s="69" customFormat="1" x14ac:dyDescent="0.3"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</row>
    <row r="674" spans="3:14" s="69" customFormat="1" x14ac:dyDescent="0.3"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</row>
    <row r="675" spans="3:14" s="69" customFormat="1" x14ac:dyDescent="0.3"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</row>
    <row r="676" spans="3:14" s="69" customFormat="1" x14ac:dyDescent="0.3"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</row>
    <row r="677" spans="3:14" s="69" customFormat="1" x14ac:dyDescent="0.3"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</row>
    <row r="678" spans="3:14" s="69" customFormat="1" x14ac:dyDescent="0.3"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</row>
    <row r="679" spans="3:14" s="69" customFormat="1" x14ac:dyDescent="0.3"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</row>
    <row r="680" spans="3:14" s="69" customFormat="1" x14ac:dyDescent="0.3"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</row>
    <row r="681" spans="3:14" s="69" customFormat="1" x14ac:dyDescent="0.3"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</row>
    <row r="682" spans="3:14" s="69" customFormat="1" x14ac:dyDescent="0.3"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</row>
    <row r="683" spans="3:14" s="69" customFormat="1" x14ac:dyDescent="0.3"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</row>
    <row r="684" spans="3:14" s="69" customFormat="1" x14ac:dyDescent="0.3"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</row>
    <row r="685" spans="3:14" s="69" customFormat="1" x14ac:dyDescent="0.3"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</row>
    <row r="686" spans="3:14" s="69" customFormat="1" x14ac:dyDescent="0.3"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</row>
    <row r="687" spans="3:14" s="69" customFormat="1" x14ac:dyDescent="0.3"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</row>
    <row r="688" spans="3:14" s="69" customFormat="1" x14ac:dyDescent="0.3"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</row>
    <row r="689" spans="3:14" s="69" customFormat="1" x14ac:dyDescent="0.3"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</row>
    <row r="690" spans="3:14" s="69" customFormat="1" x14ac:dyDescent="0.3"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</row>
    <row r="691" spans="3:14" s="69" customFormat="1" x14ac:dyDescent="0.3"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</row>
    <row r="692" spans="3:14" s="69" customFormat="1" x14ac:dyDescent="0.3"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</row>
    <row r="693" spans="3:14" s="69" customFormat="1" x14ac:dyDescent="0.3"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</row>
    <row r="694" spans="3:14" s="69" customFormat="1" x14ac:dyDescent="0.3"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</row>
    <row r="695" spans="3:14" s="69" customFormat="1" x14ac:dyDescent="0.3"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</row>
    <row r="696" spans="3:14" s="69" customFormat="1" x14ac:dyDescent="0.3"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</row>
    <row r="697" spans="3:14" s="69" customFormat="1" x14ac:dyDescent="0.3"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</row>
    <row r="698" spans="3:14" s="69" customFormat="1" x14ac:dyDescent="0.3"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</row>
    <row r="699" spans="3:14" s="69" customFormat="1" x14ac:dyDescent="0.3"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</row>
    <row r="700" spans="3:14" s="69" customFormat="1" x14ac:dyDescent="0.3"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</row>
    <row r="701" spans="3:14" s="69" customFormat="1" x14ac:dyDescent="0.3"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</row>
    <row r="702" spans="3:14" s="69" customFormat="1" x14ac:dyDescent="0.3"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</row>
    <row r="703" spans="3:14" s="69" customFormat="1" x14ac:dyDescent="0.3"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</row>
    <row r="704" spans="3:14" s="69" customFormat="1" x14ac:dyDescent="0.3"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</row>
    <row r="705" spans="3:14" s="69" customFormat="1" x14ac:dyDescent="0.3"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</row>
    <row r="706" spans="3:14" s="69" customFormat="1" x14ac:dyDescent="0.3"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</row>
    <row r="707" spans="3:14" s="69" customFormat="1" x14ac:dyDescent="0.3"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</row>
    <row r="708" spans="3:14" s="69" customFormat="1" x14ac:dyDescent="0.3"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</row>
    <row r="709" spans="3:14" s="69" customFormat="1" x14ac:dyDescent="0.3"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</row>
    <row r="710" spans="3:14" s="69" customFormat="1" x14ac:dyDescent="0.3"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</row>
    <row r="711" spans="3:14" s="69" customFormat="1" x14ac:dyDescent="0.3"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</row>
    <row r="712" spans="3:14" s="69" customFormat="1" x14ac:dyDescent="0.3"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</row>
    <row r="713" spans="3:14" s="69" customFormat="1" x14ac:dyDescent="0.3"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</row>
    <row r="714" spans="3:14" s="69" customFormat="1" x14ac:dyDescent="0.3"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</row>
    <row r="715" spans="3:14" s="69" customFormat="1" x14ac:dyDescent="0.3"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</row>
    <row r="716" spans="3:14" s="69" customFormat="1" x14ac:dyDescent="0.3"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</row>
    <row r="717" spans="3:14" s="69" customFormat="1" x14ac:dyDescent="0.3"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</row>
    <row r="718" spans="3:14" s="69" customFormat="1" x14ac:dyDescent="0.3"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</row>
    <row r="719" spans="3:14" s="69" customFormat="1" x14ac:dyDescent="0.3"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</row>
    <row r="720" spans="3:14" s="69" customFormat="1" x14ac:dyDescent="0.3"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</row>
    <row r="721" spans="3:14" s="69" customFormat="1" x14ac:dyDescent="0.3"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</row>
    <row r="722" spans="3:14" s="69" customFormat="1" x14ac:dyDescent="0.3"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</row>
    <row r="723" spans="3:14" s="69" customFormat="1" x14ac:dyDescent="0.3"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</row>
    <row r="724" spans="3:14" s="69" customFormat="1" x14ac:dyDescent="0.3"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</row>
    <row r="725" spans="3:14" s="69" customFormat="1" x14ac:dyDescent="0.3"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</row>
    <row r="726" spans="3:14" s="69" customFormat="1" x14ac:dyDescent="0.3"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</row>
    <row r="727" spans="3:14" s="69" customFormat="1" x14ac:dyDescent="0.3"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</row>
    <row r="728" spans="3:14" s="69" customFormat="1" x14ac:dyDescent="0.3"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</row>
    <row r="729" spans="3:14" s="69" customFormat="1" x14ac:dyDescent="0.3"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</row>
    <row r="730" spans="3:14" s="69" customFormat="1" x14ac:dyDescent="0.3"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</row>
    <row r="731" spans="3:14" s="69" customFormat="1" x14ac:dyDescent="0.3"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</row>
    <row r="732" spans="3:14" s="69" customFormat="1" x14ac:dyDescent="0.3"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</row>
    <row r="733" spans="3:14" s="69" customFormat="1" x14ac:dyDescent="0.3"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</row>
    <row r="734" spans="3:14" s="69" customFormat="1" x14ac:dyDescent="0.3"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</row>
    <row r="735" spans="3:14" s="69" customFormat="1" x14ac:dyDescent="0.3"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</row>
    <row r="736" spans="3:14" s="69" customFormat="1" x14ac:dyDescent="0.3"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</row>
    <row r="737" spans="3:14" s="69" customFormat="1" x14ac:dyDescent="0.3"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</row>
    <row r="738" spans="3:14" s="69" customFormat="1" x14ac:dyDescent="0.3"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</row>
    <row r="739" spans="3:14" s="69" customFormat="1" x14ac:dyDescent="0.3"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</row>
    <row r="740" spans="3:14" s="69" customFormat="1" x14ac:dyDescent="0.3"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</row>
    <row r="741" spans="3:14" s="69" customFormat="1" x14ac:dyDescent="0.3"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</row>
    <row r="742" spans="3:14" s="69" customFormat="1" x14ac:dyDescent="0.3"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</row>
    <row r="743" spans="3:14" s="69" customFormat="1" x14ac:dyDescent="0.3"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</row>
    <row r="744" spans="3:14" s="69" customFormat="1" x14ac:dyDescent="0.3"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</row>
    <row r="745" spans="3:14" s="69" customFormat="1" x14ac:dyDescent="0.3"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</row>
    <row r="746" spans="3:14" s="69" customFormat="1" x14ac:dyDescent="0.3"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</row>
    <row r="747" spans="3:14" s="69" customFormat="1" x14ac:dyDescent="0.3"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</row>
    <row r="748" spans="3:14" s="69" customFormat="1" x14ac:dyDescent="0.3"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</row>
    <row r="749" spans="3:14" s="69" customFormat="1" x14ac:dyDescent="0.3"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</row>
    <row r="750" spans="3:14" s="69" customFormat="1" x14ac:dyDescent="0.3"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</row>
    <row r="751" spans="3:14" s="69" customFormat="1" x14ac:dyDescent="0.3"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</row>
    <row r="752" spans="3:14" s="69" customFormat="1" x14ac:dyDescent="0.3"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</row>
    <row r="753" spans="3:14" s="69" customFormat="1" x14ac:dyDescent="0.3"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</row>
    <row r="754" spans="3:14" s="69" customFormat="1" x14ac:dyDescent="0.3"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</row>
    <row r="755" spans="3:14" s="69" customFormat="1" x14ac:dyDescent="0.3"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</row>
    <row r="756" spans="3:14" s="69" customFormat="1" x14ac:dyDescent="0.3"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</row>
    <row r="757" spans="3:14" s="69" customFormat="1" x14ac:dyDescent="0.3"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</row>
    <row r="758" spans="3:14" s="69" customFormat="1" x14ac:dyDescent="0.3"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</row>
    <row r="759" spans="3:14" s="69" customFormat="1" x14ac:dyDescent="0.3"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</row>
    <row r="760" spans="3:14" s="69" customFormat="1" x14ac:dyDescent="0.3"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</row>
    <row r="761" spans="3:14" s="69" customFormat="1" x14ac:dyDescent="0.3"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</row>
    <row r="762" spans="3:14" s="69" customFormat="1" x14ac:dyDescent="0.3"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</row>
    <row r="763" spans="3:14" s="69" customFormat="1" x14ac:dyDescent="0.3"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</row>
    <row r="764" spans="3:14" s="69" customFormat="1" x14ac:dyDescent="0.3"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</row>
    <row r="765" spans="3:14" s="69" customFormat="1" x14ac:dyDescent="0.3"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</row>
    <row r="766" spans="3:14" s="69" customFormat="1" x14ac:dyDescent="0.3"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</row>
    <row r="767" spans="3:14" s="69" customFormat="1" x14ac:dyDescent="0.3"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</row>
    <row r="768" spans="3:14" s="69" customFormat="1" x14ac:dyDescent="0.3"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</row>
    <row r="769" spans="3:14" s="69" customFormat="1" x14ac:dyDescent="0.3"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</row>
    <row r="770" spans="3:14" s="69" customFormat="1" x14ac:dyDescent="0.3"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</row>
    <row r="771" spans="3:14" s="69" customFormat="1" x14ac:dyDescent="0.3"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</row>
    <row r="772" spans="3:14" s="69" customFormat="1" x14ac:dyDescent="0.3"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</row>
    <row r="773" spans="3:14" s="69" customFormat="1" x14ac:dyDescent="0.3"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</row>
    <row r="774" spans="3:14" s="69" customFormat="1" x14ac:dyDescent="0.3"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</row>
    <row r="775" spans="3:14" s="69" customFormat="1" x14ac:dyDescent="0.3"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</row>
    <row r="776" spans="3:14" s="69" customFormat="1" x14ac:dyDescent="0.3"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</row>
    <row r="777" spans="3:14" s="69" customFormat="1" x14ac:dyDescent="0.3"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</row>
    <row r="778" spans="3:14" s="69" customFormat="1" x14ac:dyDescent="0.3"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</row>
    <row r="779" spans="3:14" s="69" customFormat="1" x14ac:dyDescent="0.3"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</row>
    <row r="780" spans="3:14" s="69" customFormat="1" x14ac:dyDescent="0.3"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</row>
    <row r="781" spans="3:14" s="69" customFormat="1" x14ac:dyDescent="0.3"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</row>
    <row r="782" spans="3:14" s="69" customFormat="1" x14ac:dyDescent="0.3"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</row>
    <row r="783" spans="3:14" s="69" customFormat="1" x14ac:dyDescent="0.3"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</row>
    <row r="784" spans="3:14" s="69" customFormat="1" x14ac:dyDescent="0.3"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</row>
    <row r="785" spans="3:14" s="69" customFormat="1" x14ac:dyDescent="0.3"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</row>
    <row r="786" spans="3:14" s="69" customFormat="1" x14ac:dyDescent="0.3"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</row>
    <row r="787" spans="3:14" s="69" customFormat="1" x14ac:dyDescent="0.3"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</row>
    <row r="788" spans="3:14" s="69" customFormat="1" x14ac:dyDescent="0.3"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</row>
    <row r="789" spans="3:14" s="69" customFormat="1" x14ac:dyDescent="0.3"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</row>
    <row r="790" spans="3:14" s="69" customFormat="1" x14ac:dyDescent="0.3"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</row>
    <row r="791" spans="3:14" s="69" customFormat="1" x14ac:dyDescent="0.3"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</row>
    <row r="792" spans="3:14" s="69" customFormat="1" x14ac:dyDescent="0.3"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</row>
    <row r="793" spans="3:14" s="69" customFormat="1" x14ac:dyDescent="0.3"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</row>
    <row r="794" spans="3:14" s="69" customFormat="1" x14ac:dyDescent="0.3"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</row>
    <row r="795" spans="3:14" s="69" customFormat="1" x14ac:dyDescent="0.3"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</row>
    <row r="796" spans="3:14" s="69" customFormat="1" x14ac:dyDescent="0.3"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</row>
    <row r="797" spans="3:14" s="69" customFormat="1" x14ac:dyDescent="0.3"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</row>
    <row r="798" spans="3:14" s="69" customFormat="1" x14ac:dyDescent="0.3"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</row>
    <row r="799" spans="3:14" s="69" customFormat="1" x14ac:dyDescent="0.3"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</row>
    <row r="800" spans="3:14" s="69" customFormat="1" x14ac:dyDescent="0.3"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</row>
    <row r="801" spans="1:16" s="69" customFormat="1" x14ac:dyDescent="0.3"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</row>
    <row r="802" spans="1:16" s="69" customFormat="1" x14ac:dyDescent="0.3"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</row>
    <row r="803" spans="1:16" s="69" customFormat="1" x14ac:dyDescent="0.3"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</row>
    <row r="804" spans="1:16" s="69" customFormat="1" x14ac:dyDescent="0.3"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</row>
    <row r="805" spans="1:16" s="69" customFormat="1" x14ac:dyDescent="0.3"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</row>
    <row r="806" spans="1:16" s="69" customFormat="1" x14ac:dyDescent="0.3"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</row>
    <row r="807" spans="1:16" s="69" customFormat="1" x14ac:dyDescent="0.3"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</row>
    <row r="808" spans="1:16" s="69" customFormat="1" x14ac:dyDescent="0.3"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</row>
    <row r="809" spans="1:16" s="69" customFormat="1" x14ac:dyDescent="0.3"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</row>
    <row r="810" spans="1:16" s="69" customFormat="1" x14ac:dyDescent="0.3"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</row>
    <row r="811" spans="1:16" s="69" customFormat="1" x14ac:dyDescent="0.3"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</row>
    <row r="812" spans="1:16" s="69" customFormat="1" x14ac:dyDescent="0.3"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</row>
    <row r="813" spans="1:16" s="69" customFormat="1" x14ac:dyDescent="0.3"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</row>
    <row r="814" spans="1:16" x14ac:dyDescent="0.3">
      <c r="A814" s="69"/>
      <c r="B814" s="69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69"/>
      <c r="P814" s="69"/>
    </row>
    <row r="815" spans="1:16" x14ac:dyDescent="0.3">
      <c r="C815" s="28"/>
      <c r="D815" s="28"/>
      <c r="E815" s="28"/>
      <c r="F815" s="131"/>
      <c r="G815" s="28"/>
      <c r="H815" s="28"/>
      <c r="I815" s="28"/>
      <c r="J815" s="28"/>
      <c r="K815" s="28"/>
      <c r="L815" s="28"/>
      <c r="M815" s="28"/>
      <c r="N815" s="28"/>
    </row>
    <row r="816" spans="1:16" x14ac:dyDescent="0.3">
      <c r="C816" s="28"/>
      <c r="D816" s="28"/>
      <c r="E816" s="28"/>
      <c r="F816" s="131"/>
      <c r="G816" s="28"/>
      <c r="H816" s="28"/>
      <c r="I816" s="28"/>
      <c r="J816" s="28"/>
      <c r="K816" s="28"/>
      <c r="L816" s="28"/>
      <c r="M816" s="28"/>
      <c r="N816" s="28"/>
    </row>
    <row r="817" spans="3:14" x14ac:dyDescent="0.3">
      <c r="C817" s="28"/>
      <c r="D817" s="28"/>
      <c r="E817" s="28"/>
      <c r="F817" s="131"/>
      <c r="G817" s="28"/>
      <c r="H817" s="28"/>
      <c r="I817" s="28"/>
      <c r="J817" s="28"/>
      <c r="K817" s="28"/>
      <c r="L817" s="28"/>
      <c r="M817" s="28"/>
      <c r="N817" s="28"/>
    </row>
    <row r="818" spans="3:14" x14ac:dyDescent="0.3">
      <c r="C818" s="28"/>
      <c r="D818" s="28"/>
      <c r="E818" s="28"/>
      <c r="F818" s="131"/>
      <c r="G818" s="28"/>
      <c r="H818" s="28"/>
      <c r="I818" s="28"/>
      <c r="J818" s="28"/>
      <c r="K818" s="28"/>
      <c r="L818" s="28"/>
      <c r="M818" s="28"/>
      <c r="N818" s="28"/>
    </row>
    <row r="819" spans="3:14" x14ac:dyDescent="0.3">
      <c r="C819" s="28"/>
      <c r="D819" s="28"/>
      <c r="E819" s="28"/>
      <c r="F819" s="131"/>
      <c r="G819" s="28"/>
      <c r="H819" s="28"/>
      <c r="I819" s="28"/>
      <c r="J819" s="28"/>
      <c r="K819" s="28"/>
      <c r="L819" s="28"/>
      <c r="M819" s="28"/>
      <c r="N819" s="28"/>
    </row>
    <row r="820" spans="3:14" x14ac:dyDescent="0.3">
      <c r="C820" s="28"/>
      <c r="D820" s="28"/>
      <c r="E820" s="28"/>
      <c r="F820" s="131"/>
      <c r="G820" s="28"/>
      <c r="H820" s="28"/>
      <c r="I820" s="28"/>
      <c r="J820" s="28"/>
      <c r="K820" s="28"/>
      <c r="L820" s="28"/>
      <c r="M820" s="28"/>
      <c r="N820" s="28"/>
    </row>
    <row r="821" spans="3:14" x14ac:dyDescent="0.3">
      <c r="C821" s="28"/>
      <c r="D821" s="28"/>
      <c r="E821" s="28"/>
      <c r="F821" s="131"/>
      <c r="G821" s="28"/>
      <c r="H821" s="28"/>
      <c r="I821" s="28"/>
      <c r="J821" s="28"/>
      <c r="K821" s="28"/>
      <c r="L821" s="28"/>
      <c r="M821" s="28"/>
      <c r="N821" s="28"/>
    </row>
    <row r="822" spans="3:14" x14ac:dyDescent="0.3">
      <c r="C822" s="28"/>
      <c r="D822" s="28"/>
      <c r="E822" s="28"/>
      <c r="F822" s="131"/>
      <c r="G822" s="28"/>
      <c r="H822" s="28"/>
      <c r="I822" s="28"/>
      <c r="J822" s="28"/>
      <c r="K822" s="28"/>
      <c r="L822" s="28"/>
      <c r="M822" s="28"/>
      <c r="N822" s="28"/>
    </row>
    <row r="823" spans="3:14" x14ac:dyDescent="0.3">
      <c r="C823" s="28"/>
      <c r="D823" s="28"/>
      <c r="E823" s="28"/>
      <c r="F823" s="131"/>
      <c r="G823" s="28"/>
      <c r="H823" s="28"/>
      <c r="I823" s="28"/>
      <c r="J823" s="28"/>
      <c r="K823" s="28"/>
      <c r="L823" s="28"/>
      <c r="M823" s="28"/>
      <c r="N823" s="28"/>
    </row>
    <row r="824" spans="3:14" x14ac:dyDescent="0.3">
      <c r="C824" s="28"/>
      <c r="D824" s="28"/>
      <c r="E824" s="28"/>
      <c r="F824" s="131"/>
      <c r="G824" s="28"/>
      <c r="H824" s="28"/>
    </row>
  </sheetData>
  <mergeCells count="7">
    <mergeCell ref="I44:N44"/>
    <mergeCell ref="I45:N45"/>
    <mergeCell ref="C17:G17"/>
    <mergeCell ref="C20:D20"/>
    <mergeCell ref="I41:N41"/>
    <mergeCell ref="I42:N42"/>
    <mergeCell ref="I43:N43"/>
  </mergeCells>
  <conditionalFormatting sqref="O47">
    <cfRule type="cellIs" dxfId="0" priority="1" operator="equal">
      <formula>1</formula>
    </cfRule>
  </conditionalFormatting>
  <dataValidations count="3">
    <dataValidation type="list" allowBlank="1" showInputMessage="1" showErrorMessage="1" sqref="D4:D16">
      <formula1>$P$4:$P$13</formula1>
    </dataValidation>
    <dataValidation type="list" allowBlank="1" showInputMessage="1" showErrorMessage="1" sqref="D52:D61">
      <formula1>$R$4:$R$13</formula1>
    </dataValidation>
    <dataValidation allowBlank="1" showDropDown="1" showInputMessage="1" sqref="I41:N45"/>
  </dataValidations>
  <hyperlinks>
    <hyperlink ref="J30" r:id="rId1"/>
    <hyperlink ref="R3" r:id="rId2" location="fringe" display="fringe"/>
    <hyperlink ref="I20" r:id="rId3" location="escalation" display="Budget Escalation"/>
    <hyperlink ref="E3" r:id="rId4"/>
    <hyperlink ref="I39" r:id="rId5"/>
    <hyperlink ref="F51" r:id="rId6"/>
  </hyperlinks>
  <pageMargins left="0.7" right="0.7" top="0.75" bottom="0.75" header="0.3" footer="0.3"/>
  <pageSetup scale="54" orientation="landscape" r:id="rId7"/>
  <ignoredErrors>
    <ignoredError sqref="P34 H14:H15 K14:K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03"/>
  <sheetViews>
    <sheetView showZeros="0" zoomScale="85" zoomScaleNormal="85" workbookViewId="0">
      <selection activeCell="E4" sqref="E4"/>
    </sheetView>
  </sheetViews>
  <sheetFormatPr defaultRowHeight="14.4" x14ac:dyDescent="0.3"/>
  <cols>
    <col min="1" max="1" width="19.33203125" customWidth="1"/>
    <col min="2" max="2" width="13.44140625" customWidth="1"/>
    <col min="6" max="6" width="10.5546875" customWidth="1"/>
    <col min="7" max="13" width="9.88671875" customWidth="1"/>
    <col min="14" max="14" width="10.109375" customWidth="1"/>
    <col min="15" max="15" width="9.33203125" customWidth="1"/>
    <col min="16" max="16" width="10.44140625" customWidth="1"/>
    <col min="17" max="17" width="9.33203125" customWidth="1"/>
    <col min="18" max="18" width="10.33203125" customWidth="1"/>
    <col min="19" max="19" width="12" bestFit="1" customWidth="1"/>
  </cols>
  <sheetData>
    <row r="1" spans="1:17" ht="18" x14ac:dyDescent="0.35">
      <c r="A1" s="19"/>
    </row>
    <row r="2" spans="1:17" x14ac:dyDescent="0.3">
      <c r="A2" s="39"/>
    </row>
    <row r="3" spans="1:17" ht="57.6" x14ac:dyDescent="0.3">
      <c r="A3" s="13" t="s">
        <v>2</v>
      </c>
      <c r="B3" s="1" t="s">
        <v>3</v>
      </c>
      <c r="C3" t="s">
        <v>4</v>
      </c>
      <c r="D3" s="44" t="s">
        <v>477</v>
      </c>
      <c r="E3" s="1" t="s">
        <v>483</v>
      </c>
      <c r="F3" s="13" t="s">
        <v>5</v>
      </c>
      <c r="G3" s="1" t="s">
        <v>478</v>
      </c>
      <c r="H3" s="1" t="s">
        <v>32</v>
      </c>
      <c r="I3" s="1" t="s">
        <v>39</v>
      </c>
      <c r="J3" s="1" t="s">
        <v>33</v>
      </c>
      <c r="K3" s="1" t="s">
        <v>41</v>
      </c>
      <c r="L3" s="1" t="s">
        <v>34</v>
      </c>
      <c r="M3" s="1" t="s">
        <v>479</v>
      </c>
      <c r="N3" s="13"/>
      <c r="O3" s="16" t="s">
        <v>6</v>
      </c>
      <c r="P3" s="2" t="s">
        <v>32</v>
      </c>
      <c r="Q3" s="32" t="s">
        <v>40</v>
      </c>
    </row>
    <row r="4" spans="1:17" x14ac:dyDescent="0.3">
      <c r="A4" s="20"/>
      <c r="B4" s="20"/>
      <c r="C4" s="21"/>
      <c r="D4" s="21"/>
      <c r="E4" s="45">
        <f>C4-D4</f>
        <v>0</v>
      </c>
      <c r="F4" s="22"/>
      <c r="G4" s="3">
        <f>E4*F4</f>
        <v>0</v>
      </c>
      <c r="H4" s="3">
        <f>IF(B4="Faculty",$P$4,IF(B4="Staff", $P$5, IF(B4="Post-Doc",$P$6,IF(B4="Student",$P$7,0))))</f>
        <v>0</v>
      </c>
      <c r="I4" s="14">
        <f t="shared" ref="I4:I11" si="0">IF(B4="Faculty",$Q$4,IF(B4="Staff", $Q$5, IF(B4="Post-Doc",$Q$6,IF(B4="Student",$Q$7,IF(B4="Temp",$Q$9,0)))))</f>
        <v>0</v>
      </c>
      <c r="J4" s="3">
        <f>H4*F4</f>
        <v>0</v>
      </c>
      <c r="K4" s="3">
        <f>I4*G4</f>
        <v>0</v>
      </c>
      <c r="L4" s="3">
        <f>J4+K4</f>
        <v>0</v>
      </c>
      <c r="M4" s="3">
        <f>G4+L4</f>
        <v>0</v>
      </c>
      <c r="O4" s="4" t="s">
        <v>7</v>
      </c>
      <c r="P4" s="5">
        <v>9108</v>
      </c>
      <c r="Q4" s="6">
        <v>0.22950000000000001</v>
      </c>
    </row>
    <row r="5" spans="1:17" x14ac:dyDescent="0.3">
      <c r="A5" s="20"/>
      <c r="B5" s="20"/>
      <c r="C5" s="21"/>
      <c r="D5" s="21"/>
      <c r="E5" s="45"/>
      <c r="F5" s="22"/>
      <c r="G5" s="3">
        <f>E5*F5</f>
        <v>0</v>
      </c>
      <c r="H5" s="3">
        <f t="shared" ref="H5:H11" si="1">IF(B5="Faculty",$P$4,IF(B5="Staff", $P$5, IF(B5="Post-Doc",$P$6,IF(B5="Student",$P$7,0))))</f>
        <v>0</v>
      </c>
      <c r="I5" s="14">
        <f t="shared" si="0"/>
        <v>0</v>
      </c>
      <c r="J5" s="3">
        <f t="shared" ref="J5:K11" si="2">H5*F5</f>
        <v>0</v>
      </c>
      <c r="K5" s="3">
        <f t="shared" si="2"/>
        <v>0</v>
      </c>
      <c r="L5" s="3">
        <f t="shared" ref="L5:L11" si="3">J5+K5</f>
        <v>0</v>
      </c>
      <c r="M5" s="3">
        <f t="shared" ref="M5:M11" si="4">G5+L5</f>
        <v>0</v>
      </c>
      <c r="O5" s="4" t="s">
        <v>8</v>
      </c>
      <c r="P5" s="5">
        <v>9108</v>
      </c>
      <c r="Q5" s="6">
        <v>0.22950000000000001</v>
      </c>
    </row>
    <row r="6" spans="1:17" x14ac:dyDescent="0.3">
      <c r="A6" s="20"/>
      <c r="B6" s="20"/>
      <c r="C6" s="21"/>
      <c r="D6" s="21"/>
      <c r="E6" s="45"/>
      <c r="F6" s="22"/>
      <c r="G6" s="3">
        <f t="shared" ref="G6:G11" si="5">C6*F6</f>
        <v>0</v>
      </c>
      <c r="H6" s="3">
        <f t="shared" si="1"/>
        <v>0</v>
      </c>
      <c r="I6" s="14">
        <f t="shared" si="0"/>
        <v>0</v>
      </c>
      <c r="J6" s="3">
        <f t="shared" si="2"/>
        <v>0</v>
      </c>
      <c r="K6" s="3">
        <f t="shared" si="2"/>
        <v>0</v>
      </c>
      <c r="L6" s="3">
        <f t="shared" si="3"/>
        <v>0</v>
      </c>
      <c r="M6" s="3">
        <f t="shared" si="4"/>
        <v>0</v>
      </c>
      <c r="O6" s="4" t="s">
        <v>9</v>
      </c>
      <c r="P6" s="5">
        <v>9108</v>
      </c>
      <c r="Q6" s="6">
        <v>8.5500000000000007E-2</v>
      </c>
    </row>
    <row r="7" spans="1:17" x14ac:dyDescent="0.3">
      <c r="A7" s="20"/>
      <c r="B7" s="20"/>
      <c r="C7" s="21"/>
      <c r="D7" s="21"/>
      <c r="E7" s="45"/>
      <c r="F7" s="22"/>
      <c r="G7" s="3">
        <f t="shared" si="5"/>
        <v>0</v>
      </c>
      <c r="H7" s="3">
        <f t="shared" si="1"/>
        <v>0</v>
      </c>
      <c r="I7" s="14">
        <f t="shared" si="0"/>
        <v>0</v>
      </c>
      <c r="J7" s="3">
        <f t="shared" si="2"/>
        <v>0</v>
      </c>
      <c r="K7" s="3">
        <f t="shared" si="2"/>
        <v>0</v>
      </c>
      <c r="L7" s="3">
        <f t="shared" si="3"/>
        <v>0</v>
      </c>
      <c r="M7" s="3">
        <f t="shared" si="4"/>
        <v>0</v>
      </c>
      <c r="O7" s="4" t="s">
        <v>10</v>
      </c>
      <c r="P7" s="5">
        <v>1376</v>
      </c>
      <c r="Q7" s="6">
        <v>8.5500000000000007E-2</v>
      </c>
    </row>
    <row r="8" spans="1:17" x14ac:dyDescent="0.3">
      <c r="A8" s="20"/>
      <c r="B8" s="20"/>
      <c r="C8" s="21"/>
      <c r="D8" s="21"/>
      <c r="E8" s="45"/>
      <c r="F8" s="22"/>
      <c r="G8" s="3">
        <f t="shared" si="5"/>
        <v>0</v>
      </c>
      <c r="H8" s="3">
        <f t="shared" si="1"/>
        <v>0</v>
      </c>
      <c r="I8" s="14">
        <f t="shared" si="0"/>
        <v>0</v>
      </c>
      <c r="J8" s="3">
        <f t="shared" si="2"/>
        <v>0</v>
      </c>
      <c r="K8" s="3">
        <f t="shared" si="2"/>
        <v>0</v>
      </c>
      <c r="L8" s="3">
        <f t="shared" si="3"/>
        <v>0</v>
      </c>
      <c r="M8" s="3">
        <f t="shared" si="4"/>
        <v>0</v>
      </c>
      <c r="O8" s="4" t="s">
        <v>476</v>
      </c>
      <c r="P8" s="43">
        <v>0</v>
      </c>
      <c r="Q8" s="6">
        <v>0.15</v>
      </c>
    </row>
    <row r="9" spans="1:17" x14ac:dyDescent="0.3">
      <c r="A9" s="20"/>
      <c r="B9" s="20"/>
      <c r="C9" s="21"/>
      <c r="D9" s="21"/>
      <c r="E9" s="45"/>
      <c r="F9" s="22"/>
      <c r="G9" s="3">
        <f>C9*F9</f>
        <v>0</v>
      </c>
      <c r="H9" s="3">
        <f t="shared" si="1"/>
        <v>0</v>
      </c>
      <c r="I9" s="14">
        <f t="shared" si="0"/>
        <v>0</v>
      </c>
      <c r="J9" s="3">
        <f>H9*F9</f>
        <v>0</v>
      </c>
      <c r="K9" s="3">
        <f>I9*G9</f>
        <v>0</v>
      </c>
      <c r="L9" s="3">
        <f>J9+K9</f>
        <v>0</v>
      </c>
      <c r="M9" s="3">
        <f>G9+L9</f>
        <v>0</v>
      </c>
      <c r="O9" s="10" t="s">
        <v>11</v>
      </c>
      <c r="P9" s="11">
        <v>0</v>
      </c>
      <c r="Q9" s="17">
        <v>0.09</v>
      </c>
    </row>
    <row r="10" spans="1:17" x14ac:dyDescent="0.3">
      <c r="A10" s="20"/>
      <c r="B10" s="20"/>
      <c r="C10" s="21"/>
      <c r="D10" s="21"/>
      <c r="E10" s="45"/>
      <c r="F10" s="22"/>
      <c r="G10" s="3">
        <f t="shared" si="5"/>
        <v>0</v>
      </c>
      <c r="H10" s="3">
        <f t="shared" si="1"/>
        <v>0</v>
      </c>
      <c r="I10" s="14">
        <f t="shared" si="0"/>
        <v>0</v>
      </c>
      <c r="J10" s="3">
        <f t="shared" si="2"/>
        <v>0</v>
      </c>
      <c r="K10" s="3">
        <f t="shared" si="2"/>
        <v>0</v>
      </c>
      <c r="L10" s="3">
        <f t="shared" si="3"/>
        <v>0</v>
      </c>
      <c r="M10" s="3">
        <f t="shared" si="4"/>
        <v>0</v>
      </c>
    </row>
    <row r="11" spans="1:17" ht="15" thickBot="1" x14ac:dyDescent="0.35">
      <c r="A11" s="23"/>
      <c r="B11" s="20"/>
      <c r="C11" s="24"/>
      <c r="D11" s="24"/>
      <c r="E11" s="46"/>
      <c r="F11" s="25"/>
      <c r="G11" s="7">
        <f t="shared" si="5"/>
        <v>0</v>
      </c>
      <c r="H11" s="7">
        <f t="shared" si="1"/>
        <v>0</v>
      </c>
      <c r="I11" s="15">
        <f t="shared" si="0"/>
        <v>0</v>
      </c>
      <c r="J11" s="7">
        <f t="shared" si="2"/>
        <v>0</v>
      </c>
      <c r="K11" s="7">
        <f t="shared" si="2"/>
        <v>0</v>
      </c>
      <c r="L11" s="7">
        <f t="shared" si="3"/>
        <v>0</v>
      </c>
      <c r="M11" s="7">
        <f t="shared" si="4"/>
        <v>0</v>
      </c>
    </row>
    <row r="12" spans="1:17" ht="15" thickTop="1" x14ac:dyDescent="0.3">
      <c r="A12" s="221" t="s">
        <v>12</v>
      </c>
      <c r="B12" s="221"/>
      <c r="C12" s="221"/>
      <c r="D12" s="221"/>
      <c r="E12" s="221"/>
      <c r="F12" s="221"/>
      <c r="G12" s="8">
        <f>SUM(G4:G11)</f>
        <v>0</v>
      </c>
      <c r="H12" s="8">
        <f>SUM(H4:H11)</f>
        <v>0</v>
      </c>
      <c r="J12" s="8">
        <f>SUM(J4:J11)</f>
        <v>0</v>
      </c>
      <c r="K12" s="8">
        <f>SUM(K4:K11)</f>
        <v>0</v>
      </c>
      <c r="L12" s="8">
        <f>SUM(L4:L11)</f>
        <v>0</v>
      </c>
      <c r="M12" s="8">
        <f>SUM(M4:M11)</f>
        <v>0</v>
      </c>
    </row>
    <row r="15" spans="1:17" x14ac:dyDescent="0.3">
      <c r="A15" s="220" t="s">
        <v>470</v>
      </c>
      <c r="B15" s="220"/>
    </row>
    <row r="16" spans="1:17" x14ac:dyDescent="0.3">
      <c r="A16" t="s">
        <v>13</v>
      </c>
      <c r="B16" s="26">
        <f>M12</f>
        <v>0</v>
      </c>
      <c r="F16" s="31"/>
    </row>
    <row r="17" spans="1:13" x14ac:dyDescent="0.3">
      <c r="A17" t="s">
        <v>14</v>
      </c>
      <c r="B17" s="26"/>
      <c r="H17" t="s">
        <v>16</v>
      </c>
      <c r="I17" t="s">
        <v>17</v>
      </c>
      <c r="J17" t="s">
        <v>18</v>
      </c>
      <c r="K17" t="s">
        <v>19</v>
      </c>
      <c r="L17" t="s">
        <v>20</v>
      </c>
      <c r="M17" t="s">
        <v>21</v>
      </c>
    </row>
    <row r="18" spans="1:13" x14ac:dyDescent="0.3">
      <c r="A18" t="s">
        <v>22</v>
      </c>
      <c r="B18" s="26"/>
      <c r="F18" t="s">
        <v>23</v>
      </c>
      <c r="G18" s="12"/>
      <c r="H18" s="8">
        <f>G12</f>
        <v>0</v>
      </c>
      <c r="I18" s="8">
        <f>H18</f>
        <v>0</v>
      </c>
      <c r="J18" s="8">
        <f>I18</f>
        <v>0</v>
      </c>
      <c r="K18" s="8">
        <f>J18</f>
        <v>0</v>
      </c>
      <c r="L18" s="8">
        <f>K18</f>
        <v>0</v>
      </c>
      <c r="M18" s="8">
        <f>SUM(H18:L18)</f>
        <v>0</v>
      </c>
    </row>
    <row r="19" spans="1:13" x14ac:dyDescent="0.3">
      <c r="A19" t="s">
        <v>24</v>
      </c>
      <c r="B19" s="26"/>
      <c r="F19" t="s">
        <v>471</v>
      </c>
      <c r="G19" s="12">
        <v>0.05</v>
      </c>
      <c r="H19" s="8">
        <f>K12</f>
        <v>0</v>
      </c>
      <c r="I19" s="8">
        <f>H19*(1+$G$19)</f>
        <v>0</v>
      </c>
      <c r="J19" s="8">
        <f>I19*(1+$G$19)</f>
        <v>0</v>
      </c>
      <c r="K19" s="8">
        <f>J19*(1+$G$19)</f>
        <v>0</v>
      </c>
      <c r="L19" s="8">
        <f>K19*(1+$G$19)</f>
        <v>0</v>
      </c>
      <c r="M19" s="8">
        <f>SUM(H19:L19)</f>
        <v>0</v>
      </c>
    </row>
    <row r="20" spans="1:13" x14ac:dyDescent="0.3">
      <c r="A20" t="s">
        <v>25</v>
      </c>
      <c r="B20" s="26"/>
      <c r="F20" s="40" t="s">
        <v>36</v>
      </c>
      <c r="G20" s="41">
        <v>0.105</v>
      </c>
      <c r="H20" s="42">
        <f>J12</f>
        <v>0</v>
      </c>
      <c r="I20" s="42">
        <f>H20*(1+$G$20)</f>
        <v>0</v>
      </c>
      <c r="J20" s="42">
        <f>I20*(1+$G$20)</f>
        <v>0</v>
      </c>
      <c r="K20" s="42">
        <f>J20*(1+$G$20)</f>
        <v>0</v>
      </c>
      <c r="L20" s="42">
        <f>K20*(1+$G$20)</f>
        <v>0</v>
      </c>
      <c r="M20" s="42">
        <f>SUM(H20:L20)</f>
        <v>0</v>
      </c>
    </row>
    <row r="21" spans="1:13" x14ac:dyDescent="0.3">
      <c r="A21" t="s">
        <v>26</v>
      </c>
      <c r="B21" s="26"/>
      <c r="F21" t="s">
        <v>13</v>
      </c>
      <c r="G21" s="12"/>
      <c r="H21" s="8">
        <f>SUM(H18:H20)</f>
        <v>0</v>
      </c>
      <c r="I21" s="8">
        <f>SUM(I18:I20)</f>
        <v>0</v>
      </c>
      <c r="J21" s="8">
        <f>SUM(J18:J20)</f>
        <v>0</v>
      </c>
      <c r="K21" s="8">
        <f>SUM(K18:K20)</f>
        <v>0</v>
      </c>
      <c r="L21" s="8">
        <f>SUM(L18:L20)</f>
        <v>0</v>
      </c>
      <c r="M21" s="8">
        <f>SUM(H21:L21)</f>
        <v>0</v>
      </c>
    </row>
    <row r="22" spans="1:13" x14ac:dyDescent="0.3">
      <c r="A22" t="s">
        <v>27</v>
      </c>
      <c r="B22" s="26"/>
      <c r="G22" s="12"/>
      <c r="H22" s="8"/>
      <c r="I22" s="8"/>
      <c r="J22" s="8"/>
      <c r="K22" s="8"/>
      <c r="L22" s="8"/>
      <c r="M22" s="8"/>
    </row>
    <row r="23" spans="1:13" x14ac:dyDescent="0.3">
      <c r="B23" s="8"/>
      <c r="F23" t="s">
        <v>28</v>
      </c>
      <c r="H23" s="8">
        <f>SUM(H21:H21)</f>
        <v>0</v>
      </c>
      <c r="I23" s="8">
        <f>SUM(I21:I21)</f>
        <v>0</v>
      </c>
      <c r="J23" s="8">
        <f>SUM(J21:J21)</f>
        <v>0</v>
      </c>
      <c r="K23" s="8">
        <f>SUM(K21:K21)</f>
        <v>0</v>
      </c>
      <c r="L23" s="8">
        <f>SUM(L21:L21)</f>
        <v>0</v>
      </c>
      <c r="M23" s="8">
        <f>SUM(H23:L23)</f>
        <v>0</v>
      </c>
    </row>
    <row r="24" spans="1:13" ht="15" thickBot="1" x14ac:dyDescent="0.35">
      <c r="A24" t="s">
        <v>28</v>
      </c>
      <c r="B24" s="18">
        <f>SUM(B16:B23)</f>
        <v>0</v>
      </c>
      <c r="F24" s="37" t="s">
        <v>475</v>
      </c>
      <c r="G24" s="37"/>
      <c r="H24" s="9">
        <f>B28</f>
        <v>0</v>
      </c>
      <c r="I24" s="9">
        <f>I23*$B$27</f>
        <v>0</v>
      </c>
      <c r="J24" s="9">
        <f>J23*$B$27</f>
        <v>0</v>
      </c>
      <c r="K24" s="9">
        <f>K23*$B$27</f>
        <v>0</v>
      </c>
      <c r="L24" s="9">
        <f>L23*$B$27</f>
        <v>0</v>
      </c>
      <c r="M24" s="9">
        <f>SUM(H24:L24)</f>
        <v>0</v>
      </c>
    </row>
    <row r="25" spans="1:13" ht="15" thickTop="1" x14ac:dyDescent="0.3">
      <c r="B25" s="8"/>
      <c r="F25" t="s">
        <v>480</v>
      </c>
      <c r="H25" s="8">
        <f>H23+H24</f>
        <v>0</v>
      </c>
      <c r="I25" s="8">
        <f>I23+I24</f>
        <v>0</v>
      </c>
      <c r="J25" s="8">
        <f>J23+J24</f>
        <v>0</v>
      </c>
      <c r="K25" s="8">
        <f>K23+K24</f>
        <v>0</v>
      </c>
      <c r="L25" s="8">
        <f>L23+L24</f>
        <v>0</v>
      </c>
      <c r="M25" s="8">
        <f>SUM(H25:L25)</f>
        <v>0</v>
      </c>
    </row>
    <row r="26" spans="1:13" x14ac:dyDescent="0.3">
      <c r="A26" t="s">
        <v>473</v>
      </c>
      <c r="B26" s="8">
        <f>B24-B20-B21-IF(B22&gt;25000,B22-25000,0)</f>
        <v>0</v>
      </c>
      <c r="H26" s="8"/>
      <c r="I26" s="8"/>
      <c r="J26" s="8"/>
      <c r="K26" s="8"/>
      <c r="L26" s="8"/>
      <c r="M26" s="8"/>
    </row>
    <row r="27" spans="1:13" x14ac:dyDescent="0.3">
      <c r="A27" t="s">
        <v>474</v>
      </c>
      <c r="B27" s="12">
        <v>0.48499999999999999</v>
      </c>
    </row>
    <row r="28" spans="1:13" x14ac:dyDescent="0.3">
      <c r="A28" t="s">
        <v>475</v>
      </c>
      <c r="B28" s="18">
        <f>B26*B27</f>
        <v>0</v>
      </c>
    </row>
    <row r="29" spans="1:13" ht="15" thickBot="1" x14ac:dyDescent="0.35">
      <c r="B29" s="9"/>
    </row>
    <row r="30" spans="1:13" ht="15" thickTop="1" x14ac:dyDescent="0.3">
      <c r="A30" t="s">
        <v>30</v>
      </c>
      <c r="B30" s="8">
        <f>B24+B28</f>
        <v>0</v>
      </c>
    </row>
    <row r="35" spans="1:14" x14ac:dyDescent="0.3">
      <c r="A35" s="27"/>
    </row>
    <row r="39" spans="1:14" x14ac:dyDescent="0.3">
      <c r="F39" s="28"/>
      <c r="G39" s="28"/>
      <c r="H39" s="28"/>
      <c r="I39" s="28"/>
      <c r="J39" s="28"/>
      <c r="K39" s="28"/>
      <c r="L39" s="28"/>
      <c r="M39" s="28"/>
    </row>
    <row r="40" spans="1:14" hidden="1" x14ac:dyDescent="0.3">
      <c r="F40" s="28"/>
      <c r="G40" s="28"/>
      <c r="H40" s="28"/>
      <c r="I40" s="28"/>
      <c r="J40" s="28" t="str">
        <f>A46&amp;"          "&amp;B46</f>
        <v>7H750          Physiology</v>
      </c>
      <c r="K40" s="28"/>
      <c r="L40" s="28"/>
      <c r="M40" s="28"/>
    </row>
    <row r="41" spans="1:14" hidden="1" x14ac:dyDescent="0.3">
      <c r="F41" s="28"/>
      <c r="G41" s="28"/>
      <c r="H41" s="28"/>
      <c r="I41" s="28"/>
      <c r="J41" s="28" t="str">
        <f t="shared" ref="J41:J104" si="6">A47&amp;"          "&amp;B47</f>
        <v>7H751          Muscle Biology Center</v>
      </c>
      <c r="K41" s="28"/>
      <c r="L41" s="28"/>
      <c r="M41" s="28"/>
    </row>
    <row r="42" spans="1:14" hidden="1" x14ac:dyDescent="0.3">
      <c r="F42" s="28"/>
      <c r="G42" s="28"/>
      <c r="H42" s="28"/>
      <c r="I42" s="28"/>
      <c r="J42" s="28" t="str">
        <f t="shared" si="6"/>
        <v xml:space="preserve">          -----------------</v>
      </c>
      <c r="K42" s="28"/>
      <c r="L42" s="28"/>
      <c r="M42" s="28"/>
    </row>
    <row r="43" spans="1:14" hidden="1" x14ac:dyDescent="0.3">
      <c r="F43" s="28"/>
      <c r="G43" s="28"/>
      <c r="H43" s="28"/>
      <c r="I43" s="28"/>
      <c r="J43" s="28" t="str">
        <f t="shared" si="6"/>
        <v>7A009          Academic Affairs</v>
      </c>
      <c r="K43" s="28"/>
      <c r="L43" s="28"/>
      <c r="M43" s="28"/>
    </row>
    <row r="44" spans="1:14" hidden="1" x14ac:dyDescent="0.3">
      <c r="F44" s="28"/>
      <c r="G44" s="28"/>
      <c r="H44" s="28"/>
      <c r="I44" s="28"/>
      <c r="J44" s="28" t="str">
        <f t="shared" si="6"/>
        <v>7H007          Ambulatory Services/KY Clinic Admin</v>
      </c>
      <c r="K44" s="28"/>
      <c r="L44" s="28"/>
      <c r="M44" s="28"/>
    </row>
    <row r="45" spans="1:14" hidden="1" x14ac:dyDescent="0.3">
      <c r="A45" s="34" t="s">
        <v>442</v>
      </c>
      <c r="B45" s="28" t="s">
        <v>443</v>
      </c>
      <c r="C45" s="28"/>
      <c r="D45" s="28"/>
      <c r="E45" s="28"/>
      <c r="F45" s="28"/>
      <c r="G45" s="28"/>
      <c r="H45" s="28"/>
      <c r="I45" s="28"/>
      <c r="J45" s="28" t="str">
        <f t="shared" si="6"/>
        <v>7H081          AMR Anatomy &amp; Neurobiology</v>
      </c>
      <c r="K45" s="28"/>
      <c r="L45" s="28"/>
      <c r="M45" s="28"/>
      <c r="N45" s="28"/>
    </row>
    <row r="46" spans="1:14" hidden="1" x14ac:dyDescent="0.3">
      <c r="A46" s="34" t="s">
        <v>298</v>
      </c>
      <c r="B46" s="28" t="s">
        <v>299</v>
      </c>
      <c r="C46" s="28"/>
      <c r="D46" s="28"/>
      <c r="E46" s="28"/>
      <c r="F46" s="28"/>
      <c r="G46" s="28"/>
      <c r="H46" s="28"/>
      <c r="I46" s="28"/>
      <c r="J46" s="28" t="str">
        <f t="shared" si="6"/>
        <v>7H082          AMR Biochemistry</v>
      </c>
      <c r="K46" s="28"/>
      <c r="L46" s="28"/>
      <c r="M46" s="28"/>
      <c r="N46" s="28"/>
    </row>
    <row r="47" spans="1:14" hidden="1" x14ac:dyDescent="0.3">
      <c r="A47" s="34" t="s">
        <v>481</v>
      </c>
      <c r="B47" s="28" t="s">
        <v>482</v>
      </c>
      <c r="C47" s="28"/>
      <c r="D47" s="28"/>
      <c r="E47" s="28"/>
      <c r="F47" s="28"/>
      <c r="G47" s="28"/>
      <c r="H47" s="28"/>
      <c r="I47" s="28"/>
      <c r="J47" s="28" t="str">
        <f t="shared" si="6"/>
        <v>7H083          AMR Microbiology &amp; Immunology</v>
      </c>
      <c r="K47" s="28"/>
      <c r="L47" s="28"/>
      <c r="M47" s="28"/>
      <c r="N47" s="28"/>
    </row>
    <row r="48" spans="1:14" hidden="1" x14ac:dyDescent="0.3">
      <c r="A48" s="34"/>
      <c r="B48" s="35" t="s">
        <v>444</v>
      </c>
      <c r="C48" s="28"/>
      <c r="D48" s="28"/>
      <c r="E48" s="28"/>
      <c r="F48" s="28"/>
      <c r="G48" s="28"/>
      <c r="H48" s="28"/>
      <c r="I48" s="28"/>
      <c r="J48" s="28" t="str">
        <f t="shared" si="6"/>
        <v>7H084          AMR Physiology</v>
      </c>
      <c r="K48" s="28"/>
      <c r="L48" s="28"/>
      <c r="M48" s="28"/>
      <c r="N48" s="28"/>
    </row>
    <row r="49" spans="1:14" hidden="1" x14ac:dyDescent="0.3">
      <c r="A49" s="34" t="s">
        <v>54</v>
      </c>
      <c r="B49" s="28" t="s">
        <v>62</v>
      </c>
      <c r="C49" s="28"/>
      <c r="D49" s="28"/>
      <c r="E49" s="28"/>
      <c r="F49" s="28"/>
      <c r="G49" s="28"/>
      <c r="H49" s="28"/>
      <c r="I49" s="28"/>
      <c r="J49" s="28" t="str">
        <f t="shared" si="6"/>
        <v>7H085          AMR Toxicology</v>
      </c>
      <c r="K49" s="28"/>
      <c r="L49" s="28"/>
      <c r="M49" s="28"/>
      <c r="N49" s="28"/>
    </row>
    <row r="50" spans="1:14" hidden="1" x14ac:dyDescent="0.3">
      <c r="A50" s="34" t="s">
        <v>107</v>
      </c>
      <c r="B50" s="28" t="s">
        <v>118</v>
      </c>
      <c r="C50" s="28"/>
      <c r="D50" s="28"/>
      <c r="E50" s="28"/>
      <c r="F50" s="28"/>
      <c r="G50" s="28"/>
      <c r="H50" s="28"/>
      <c r="I50" s="28"/>
      <c r="J50" s="28" t="str">
        <f t="shared" si="6"/>
        <v>7H100          Anatomy &amp; Neurobiology</v>
      </c>
      <c r="K50" s="28"/>
      <c r="L50" s="28"/>
      <c r="M50" s="28"/>
      <c r="N50" s="28"/>
    </row>
    <row r="51" spans="1:14" hidden="1" x14ac:dyDescent="0.3">
      <c r="A51" s="34" t="s">
        <v>145</v>
      </c>
      <c r="B51" s="28" t="s">
        <v>146</v>
      </c>
      <c r="C51" s="28"/>
      <c r="D51" s="28"/>
      <c r="E51" s="28"/>
      <c r="F51" s="28"/>
      <c r="G51" s="28"/>
      <c r="H51" s="28"/>
      <c r="I51" s="28"/>
      <c r="J51" s="28" t="str">
        <f t="shared" si="6"/>
        <v xml:space="preserve">7H130          Anesthesiology </v>
      </c>
      <c r="K51" s="28"/>
      <c r="L51" s="28"/>
      <c r="M51" s="28"/>
      <c r="N51" s="28"/>
    </row>
    <row r="52" spans="1:14" hidden="1" x14ac:dyDescent="0.3">
      <c r="A52" s="34" t="s">
        <v>147</v>
      </c>
      <c r="B52" s="28" t="s">
        <v>151</v>
      </c>
      <c r="C52" s="28"/>
      <c r="D52" s="28"/>
      <c r="E52" s="28"/>
      <c r="F52" s="28"/>
      <c r="G52" s="28"/>
      <c r="H52" s="28"/>
      <c r="I52" s="28"/>
      <c r="J52" s="28" t="str">
        <f t="shared" si="6"/>
        <v>7H139          Anesthesiology - ACS</v>
      </c>
      <c r="K52" s="28"/>
      <c r="L52" s="28"/>
      <c r="M52" s="28"/>
      <c r="N52" s="28"/>
    </row>
    <row r="53" spans="1:14" hidden="1" x14ac:dyDescent="0.3">
      <c r="A53" s="34" t="s">
        <v>148</v>
      </c>
      <c r="B53" s="28" t="s">
        <v>152</v>
      </c>
      <c r="C53" s="28"/>
      <c r="D53" s="28"/>
      <c r="E53" s="28"/>
      <c r="F53" s="28"/>
      <c r="G53" s="28"/>
      <c r="H53" s="28"/>
      <c r="I53" s="28"/>
      <c r="J53" s="28" t="str">
        <f t="shared" si="6"/>
        <v>7H131          Anesthesiology - Acute</v>
      </c>
      <c r="K53" s="28"/>
      <c r="L53" s="28"/>
      <c r="M53" s="28"/>
      <c r="N53" s="28"/>
    </row>
    <row r="54" spans="1:14" hidden="1" x14ac:dyDescent="0.3">
      <c r="A54" s="34" t="s">
        <v>149</v>
      </c>
      <c r="B54" s="28" t="s">
        <v>153</v>
      </c>
      <c r="C54" s="28"/>
      <c r="D54" s="28"/>
      <c r="E54" s="28"/>
      <c r="F54" s="28"/>
      <c r="G54" s="28"/>
      <c r="H54" s="28"/>
      <c r="I54" s="28"/>
      <c r="J54" s="28" t="str">
        <f t="shared" si="6"/>
        <v>7H132          Anesthesiology - CAS</v>
      </c>
      <c r="K54" s="28"/>
      <c r="L54" s="28"/>
      <c r="M54" s="28"/>
      <c r="N54" s="28"/>
    </row>
    <row r="55" spans="1:14" hidden="1" x14ac:dyDescent="0.3">
      <c r="A55" s="34" t="s">
        <v>150</v>
      </c>
      <c r="B55" s="28" t="s">
        <v>154</v>
      </c>
      <c r="C55" s="28"/>
      <c r="D55" s="28"/>
      <c r="E55" s="28"/>
      <c r="F55" s="28"/>
      <c r="G55" s="28"/>
      <c r="H55" s="28"/>
      <c r="I55" s="28"/>
      <c r="J55" s="28" t="str">
        <f t="shared" si="6"/>
        <v>7H133          Anesthesiology - ICU</v>
      </c>
      <c r="K55" s="28"/>
      <c r="L55" s="28"/>
      <c r="M55" s="28"/>
      <c r="N55" s="28"/>
    </row>
    <row r="56" spans="1:14" hidden="1" x14ac:dyDescent="0.3">
      <c r="A56" s="34" t="s">
        <v>157</v>
      </c>
      <c r="B56" s="28" t="s">
        <v>158</v>
      </c>
      <c r="C56" s="28"/>
      <c r="D56" s="28"/>
      <c r="E56" s="28"/>
      <c r="F56" s="28"/>
      <c r="G56" s="28"/>
      <c r="H56" s="28"/>
      <c r="I56" s="28"/>
      <c r="J56" s="28" t="str">
        <f t="shared" si="6"/>
        <v>7H134          Anesthesiology - IPG</v>
      </c>
      <c r="K56" s="28"/>
      <c r="L56" s="28"/>
      <c r="M56" s="28"/>
      <c r="N56" s="28"/>
    </row>
    <row r="57" spans="1:14" hidden="1" x14ac:dyDescent="0.3">
      <c r="A57" s="34" t="s">
        <v>162</v>
      </c>
      <c r="B57" s="28" t="s">
        <v>445</v>
      </c>
      <c r="C57" s="28"/>
      <c r="D57" s="28"/>
      <c r="E57" s="28"/>
      <c r="F57" s="28"/>
      <c r="G57" s="28"/>
      <c r="H57" s="28"/>
      <c r="I57" s="28"/>
      <c r="J57" s="28" t="str">
        <f t="shared" si="6"/>
        <v>7H137          Anesthesiology - L&amp;D</v>
      </c>
      <c r="K57" s="28"/>
      <c r="L57" s="28"/>
      <c r="M57" s="28"/>
      <c r="N57" s="28"/>
    </row>
    <row r="58" spans="1:14" hidden="1" x14ac:dyDescent="0.3">
      <c r="A58" s="34" t="s">
        <v>170</v>
      </c>
      <c r="B58" s="28" t="s">
        <v>446</v>
      </c>
      <c r="C58" s="28"/>
      <c r="D58" s="28"/>
      <c r="E58" s="28"/>
      <c r="F58" s="28"/>
      <c r="G58" s="28"/>
      <c r="H58" s="28"/>
      <c r="I58" s="28"/>
      <c r="J58" s="28" t="str">
        <f t="shared" si="6"/>
        <v>7H135          Anesthesiology - OR</v>
      </c>
      <c r="K58" s="28"/>
      <c r="L58" s="28"/>
      <c r="M58" s="28"/>
      <c r="N58" s="28"/>
    </row>
    <row r="59" spans="1:14" hidden="1" x14ac:dyDescent="0.3">
      <c r="A59" s="34" t="s">
        <v>163</v>
      </c>
      <c r="B59" s="28" t="s">
        <v>447</v>
      </c>
      <c r="C59" s="28"/>
      <c r="D59" s="28"/>
      <c r="E59" s="28"/>
      <c r="F59" s="28"/>
      <c r="G59" s="28"/>
      <c r="H59" s="28"/>
      <c r="I59" s="28"/>
      <c r="J59" s="28" t="str">
        <f t="shared" si="6"/>
        <v>7H138          Anesthesiology - Other</v>
      </c>
      <c r="K59" s="28"/>
      <c r="L59" s="28"/>
      <c r="M59" s="28"/>
      <c r="N59" s="28"/>
    </row>
    <row r="60" spans="1:14" hidden="1" x14ac:dyDescent="0.3">
      <c r="A60" s="34" t="s">
        <v>164</v>
      </c>
      <c r="B60" s="28" t="s">
        <v>448</v>
      </c>
      <c r="C60" s="28"/>
      <c r="D60" s="28"/>
      <c r="E60" s="28"/>
      <c r="F60" s="28"/>
      <c r="G60" s="28"/>
      <c r="H60" s="28"/>
      <c r="I60" s="28"/>
      <c r="J60" s="28" t="str">
        <f t="shared" si="6"/>
        <v>7H128          Anesthesiology - Pain</v>
      </c>
      <c r="K60" s="28"/>
      <c r="L60" s="28"/>
      <c r="M60" s="28"/>
      <c r="N60" s="28"/>
    </row>
    <row r="61" spans="1:14" hidden="1" x14ac:dyDescent="0.3">
      <c r="A61" s="34" t="s">
        <v>165</v>
      </c>
      <c r="B61" s="28" t="s">
        <v>449</v>
      </c>
      <c r="C61" s="28"/>
      <c r="D61" s="28"/>
      <c r="E61" s="28"/>
      <c r="F61" s="28"/>
      <c r="G61" s="28"/>
      <c r="H61" s="28"/>
      <c r="I61" s="28"/>
      <c r="J61" s="28" t="str">
        <f t="shared" si="6"/>
        <v>7H129          Anesthesiology - Pre OP</v>
      </c>
      <c r="K61" s="28"/>
      <c r="L61" s="28"/>
      <c r="M61" s="28"/>
      <c r="N61" s="28"/>
    </row>
    <row r="62" spans="1:14" hidden="1" x14ac:dyDescent="0.3">
      <c r="A62" s="34" t="s">
        <v>166</v>
      </c>
      <c r="B62" s="28" t="s">
        <v>450</v>
      </c>
      <c r="C62" s="28"/>
      <c r="D62" s="28"/>
      <c r="E62" s="28"/>
      <c r="F62" s="28"/>
      <c r="G62" s="28"/>
      <c r="H62" s="28"/>
      <c r="I62" s="28"/>
      <c r="J62" s="28" t="str">
        <f t="shared" si="6"/>
        <v>7H127          Anesthesiology - Shriner</v>
      </c>
      <c r="K62" s="28"/>
      <c r="L62" s="28"/>
      <c r="M62" s="28"/>
      <c r="N62" s="28"/>
    </row>
    <row r="63" spans="1:14" hidden="1" x14ac:dyDescent="0.3">
      <c r="A63" s="34" t="s">
        <v>168</v>
      </c>
      <c r="B63" s="28" t="s">
        <v>451</v>
      </c>
      <c r="C63" s="28"/>
      <c r="D63" s="28"/>
      <c r="E63" s="28"/>
      <c r="F63" s="28"/>
      <c r="G63" s="28"/>
      <c r="H63" s="28"/>
      <c r="I63" s="28"/>
      <c r="J63" s="28" t="str">
        <f t="shared" si="6"/>
        <v>7H008          Area Health Education Center</v>
      </c>
      <c r="K63" s="28"/>
      <c r="L63" s="28"/>
      <c r="M63" s="28"/>
      <c r="N63" s="28"/>
    </row>
    <row r="64" spans="1:14" hidden="1" x14ac:dyDescent="0.3">
      <c r="A64" s="34" t="s">
        <v>167</v>
      </c>
      <c r="B64" s="28" t="s">
        <v>452</v>
      </c>
      <c r="C64" s="28"/>
      <c r="D64" s="28"/>
      <c r="E64" s="28"/>
      <c r="F64" s="28"/>
      <c r="G64" s="28"/>
      <c r="H64" s="28"/>
      <c r="I64" s="28"/>
      <c r="J64" s="28" t="str">
        <f t="shared" si="6"/>
        <v>7H150          Behavioral Science</v>
      </c>
      <c r="K64" s="28"/>
      <c r="L64" s="28"/>
      <c r="M64" s="28"/>
      <c r="N64" s="28"/>
    </row>
    <row r="65" spans="1:14" hidden="1" x14ac:dyDescent="0.3">
      <c r="A65" s="34" t="s">
        <v>169</v>
      </c>
      <c r="B65" s="28" t="s">
        <v>453</v>
      </c>
      <c r="C65" s="28"/>
      <c r="D65" s="28"/>
      <c r="E65" s="28"/>
      <c r="F65" s="28"/>
      <c r="G65" s="28"/>
      <c r="H65" s="28"/>
      <c r="I65" s="28"/>
      <c r="J65" s="28" t="str">
        <f t="shared" si="6"/>
        <v>7H180          Biochemistry</v>
      </c>
      <c r="K65" s="28"/>
      <c r="L65" s="28"/>
      <c r="M65" s="28"/>
      <c r="N65" s="28"/>
    </row>
    <row r="66" spans="1:14" hidden="1" x14ac:dyDescent="0.3">
      <c r="A66" s="34" t="s">
        <v>160</v>
      </c>
      <c r="B66" s="28" t="s">
        <v>454</v>
      </c>
      <c r="C66" s="28"/>
      <c r="D66" s="28"/>
      <c r="E66" s="28"/>
      <c r="F66" s="28"/>
      <c r="G66" s="28"/>
      <c r="H66" s="28"/>
      <c r="I66" s="28"/>
      <c r="J66" s="28" t="str">
        <f t="shared" si="6"/>
        <v>7C300          Bioethics &amp; Research Integrity Committee</v>
      </c>
      <c r="K66" s="28"/>
      <c r="L66" s="28"/>
      <c r="M66" s="28"/>
      <c r="N66" s="28"/>
    </row>
    <row r="67" spans="1:14" hidden="1" x14ac:dyDescent="0.3">
      <c r="A67" s="34" t="s">
        <v>161</v>
      </c>
      <c r="B67" s="28" t="s">
        <v>455</v>
      </c>
      <c r="C67" s="28"/>
      <c r="D67" s="28"/>
      <c r="E67" s="28"/>
      <c r="F67" s="28"/>
      <c r="G67" s="28"/>
      <c r="H67" s="28"/>
      <c r="I67" s="28"/>
      <c r="J67" s="28" t="str">
        <f t="shared" si="6"/>
        <v>7C400          Biomedical Informatics Core</v>
      </c>
      <c r="K67" s="28"/>
      <c r="L67" s="28"/>
      <c r="M67" s="28"/>
      <c r="N67" s="28"/>
    </row>
    <row r="68" spans="1:14" hidden="1" x14ac:dyDescent="0.3">
      <c r="A68" s="34" t="s">
        <v>159</v>
      </c>
      <c r="B68" s="28" t="s">
        <v>456</v>
      </c>
      <c r="C68" s="28"/>
      <c r="D68" s="28"/>
      <c r="E68" s="28"/>
      <c r="F68" s="28"/>
      <c r="G68" s="28"/>
      <c r="H68" s="28"/>
      <c r="I68" s="28"/>
      <c r="J68" s="28" t="str">
        <f t="shared" si="6"/>
        <v>7C200          Biostatistics, Design &amp; Research Ethics</v>
      </c>
      <c r="K68" s="28"/>
      <c r="L68" s="28"/>
      <c r="M68" s="28"/>
      <c r="N68" s="28"/>
    </row>
    <row r="69" spans="1:14" hidden="1" x14ac:dyDescent="0.3">
      <c r="A69" s="34" t="s">
        <v>108</v>
      </c>
      <c r="B69" s="28" t="s">
        <v>115</v>
      </c>
      <c r="C69" s="28"/>
      <c r="D69" s="28"/>
      <c r="E69" s="28"/>
      <c r="F69" s="28"/>
      <c r="G69" s="28"/>
      <c r="H69" s="28"/>
      <c r="I69" s="28"/>
      <c r="J69" s="28" t="str">
        <f t="shared" si="6"/>
        <v>7H025          Cancer Center-Core Support</v>
      </c>
      <c r="K69" s="28"/>
      <c r="L69" s="28"/>
      <c r="M69" s="28"/>
      <c r="N69" s="28"/>
    </row>
    <row r="70" spans="1:14" hidden="1" x14ac:dyDescent="0.3">
      <c r="A70" s="34" t="s">
        <v>175</v>
      </c>
      <c r="B70" s="28" t="s">
        <v>176</v>
      </c>
      <c r="C70" s="28"/>
      <c r="D70" s="28"/>
      <c r="E70" s="28"/>
      <c r="F70" s="28"/>
      <c r="G70" s="28"/>
      <c r="H70" s="28"/>
      <c r="I70" s="28"/>
      <c r="J70" s="28" t="str">
        <f t="shared" si="6"/>
        <v xml:space="preserve">7H365          Cardiovascular Research </v>
      </c>
      <c r="K70" s="28"/>
      <c r="L70" s="28"/>
      <c r="M70" s="28"/>
      <c r="N70" s="28"/>
    </row>
    <row r="71" spans="1:14" hidden="1" x14ac:dyDescent="0.3">
      <c r="A71" s="34" t="s">
        <v>179</v>
      </c>
      <c r="B71" s="28" t="s">
        <v>180</v>
      </c>
      <c r="C71" s="28"/>
      <c r="D71" s="28"/>
      <c r="E71" s="28"/>
      <c r="F71" s="28"/>
      <c r="G71" s="28"/>
      <c r="H71" s="28"/>
      <c r="I71" s="28"/>
      <c r="J71" s="28" t="str">
        <f t="shared" si="6"/>
        <v>7H051          Cardiovascular Research Center</v>
      </c>
      <c r="K71" s="28"/>
      <c r="L71" s="28"/>
      <c r="M71" s="28"/>
      <c r="N71" s="28"/>
    </row>
    <row r="72" spans="1:14" hidden="1" x14ac:dyDescent="0.3">
      <c r="A72" s="34" t="s">
        <v>81</v>
      </c>
      <c r="B72" s="28" t="s">
        <v>82</v>
      </c>
      <c r="C72" s="28"/>
      <c r="D72" s="28"/>
      <c r="E72" s="28"/>
      <c r="F72" s="28"/>
      <c r="G72" s="28"/>
      <c r="H72" s="28"/>
      <c r="I72" s="28"/>
      <c r="J72" s="28" t="str">
        <f t="shared" si="6"/>
        <v>7C000          Center for Clinical Translational Sciences</v>
      </c>
      <c r="K72" s="28"/>
      <c r="L72" s="28"/>
      <c r="M72" s="28"/>
      <c r="N72" s="28"/>
    </row>
    <row r="73" spans="1:14" hidden="1" x14ac:dyDescent="0.3">
      <c r="A73" s="34" t="s">
        <v>83</v>
      </c>
      <c r="B73" s="28" t="s">
        <v>84</v>
      </c>
      <c r="C73" s="28"/>
      <c r="D73" s="28"/>
      <c r="E73" s="28"/>
      <c r="F73" s="28"/>
      <c r="G73" s="28"/>
      <c r="H73" s="28"/>
      <c r="I73" s="28"/>
      <c r="J73" s="28" t="str">
        <f t="shared" si="6"/>
        <v>7P240          Center for Public Health Systems Research</v>
      </c>
      <c r="K73" s="28"/>
      <c r="L73" s="28"/>
      <c r="M73" s="28"/>
      <c r="N73" s="28"/>
    </row>
    <row r="74" spans="1:14" hidden="1" x14ac:dyDescent="0.3">
      <c r="A74" s="34" t="s">
        <v>80</v>
      </c>
      <c r="B74" s="28" t="s">
        <v>79</v>
      </c>
      <c r="C74" s="28"/>
      <c r="D74" s="28"/>
      <c r="E74" s="28"/>
      <c r="F74" s="28"/>
      <c r="G74" s="28"/>
      <c r="H74" s="28"/>
      <c r="I74" s="28"/>
      <c r="J74" s="28" t="str">
        <f t="shared" si="6"/>
        <v>7H090          Center on Drug &amp; Alcohol Research</v>
      </c>
      <c r="K74" s="28"/>
      <c r="L74" s="28"/>
      <c r="M74" s="28"/>
      <c r="N74" s="28"/>
    </row>
    <row r="75" spans="1:14" hidden="1" x14ac:dyDescent="0.3">
      <c r="A75" s="34" t="s">
        <v>131</v>
      </c>
      <c r="B75" s="28" t="s">
        <v>132</v>
      </c>
      <c r="C75" s="28"/>
      <c r="D75" s="28"/>
      <c r="E75" s="28"/>
      <c r="F75" s="28"/>
      <c r="G75" s="28"/>
      <c r="H75" s="28"/>
      <c r="I75" s="28"/>
      <c r="J75" s="28" t="str">
        <f t="shared" si="6"/>
        <v>7K900          Center Pharmaceutical Sci &amp; Tech</v>
      </c>
      <c r="K75" s="28"/>
      <c r="L75" s="28"/>
      <c r="M75" s="28"/>
      <c r="N75" s="28"/>
    </row>
    <row r="76" spans="1:14" hidden="1" x14ac:dyDescent="0.3">
      <c r="A76" s="34" t="s">
        <v>216</v>
      </c>
      <c r="B76" s="28" t="s">
        <v>223</v>
      </c>
      <c r="C76" s="28"/>
      <c r="D76" s="28"/>
      <c r="E76" s="28"/>
      <c r="F76" s="28"/>
      <c r="G76" s="28"/>
      <c r="H76" s="28"/>
      <c r="I76" s="28"/>
      <c r="J76" s="28" t="str">
        <f t="shared" si="6"/>
        <v>7C700          Clinical &amp; Translational Methodology Dev</v>
      </c>
      <c r="K76" s="28"/>
      <c r="L76" s="28"/>
      <c r="M76" s="28"/>
      <c r="N76" s="28"/>
    </row>
    <row r="77" spans="1:14" hidden="1" x14ac:dyDescent="0.3">
      <c r="A77" s="34" t="s">
        <v>137</v>
      </c>
      <c r="B77" s="28" t="s">
        <v>138</v>
      </c>
      <c r="C77" s="28"/>
      <c r="D77" s="28"/>
      <c r="E77" s="28"/>
      <c r="F77" s="28"/>
      <c r="G77" s="28"/>
      <c r="H77" s="28"/>
      <c r="I77" s="28"/>
      <c r="J77" s="28" t="str">
        <f>A83&amp;"              "&amp;B83</f>
        <v>7A5              Clinical Affairs</v>
      </c>
      <c r="K77" s="28"/>
      <c r="L77" s="28"/>
      <c r="M77" s="28"/>
      <c r="N77" s="28"/>
    </row>
    <row r="78" spans="1:14" hidden="1" x14ac:dyDescent="0.3">
      <c r="A78" s="34" t="s">
        <v>75</v>
      </c>
      <c r="B78" s="28" t="s">
        <v>76</v>
      </c>
      <c r="C78" s="28"/>
      <c r="D78" s="28"/>
      <c r="E78" s="28"/>
      <c r="F78" s="28"/>
      <c r="G78" s="28"/>
      <c r="H78" s="28"/>
      <c r="I78" s="28"/>
      <c r="J78" s="28" t="str">
        <f t="shared" si="6"/>
        <v>7K350          Clinical Pharmaceutical Sciences</v>
      </c>
      <c r="K78" s="28"/>
      <c r="L78" s="28"/>
      <c r="M78" s="28"/>
      <c r="N78" s="28"/>
    </row>
    <row r="79" spans="1:14" hidden="1" x14ac:dyDescent="0.3">
      <c r="A79" s="34" t="s">
        <v>423</v>
      </c>
      <c r="B79" s="28" t="s">
        <v>424</v>
      </c>
      <c r="C79" s="28"/>
      <c r="D79" s="28"/>
      <c r="E79" s="28"/>
      <c r="F79" s="28"/>
      <c r="G79" s="28"/>
      <c r="H79" s="28"/>
      <c r="I79" s="28"/>
      <c r="J79" s="28" t="str">
        <f t="shared" si="6"/>
        <v>7C100          Clinical Research &amp; Development Operations</v>
      </c>
      <c r="K79" s="28"/>
      <c r="L79" s="28"/>
      <c r="M79" s="28"/>
      <c r="N79" s="28"/>
    </row>
    <row r="80" spans="1:14" hidden="1" x14ac:dyDescent="0.3">
      <c r="A80" s="34" t="s">
        <v>156</v>
      </c>
      <c r="B80" s="28" t="s">
        <v>155</v>
      </c>
      <c r="C80" s="28"/>
      <c r="D80" s="28"/>
      <c r="E80" s="28"/>
      <c r="F80" s="28"/>
      <c r="G80" s="28"/>
      <c r="H80" s="28"/>
      <c r="I80" s="28"/>
      <c r="J80" s="28" t="str">
        <f t="shared" si="6"/>
        <v>7A000          College of Dentistry</v>
      </c>
      <c r="K80" s="28"/>
      <c r="L80" s="28"/>
      <c r="M80" s="28"/>
      <c r="N80" s="28"/>
    </row>
    <row r="81" spans="1:14" hidden="1" x14ac:dyDescent="0.3">
      <c r="A81" s="34" t="s">
        <v>388</v>
      </c>
      <c r="B81" s="28" t="s">
        <v>389</v>
      </c>
      <c r="C81" s="28"/>
      <c r="D81" s="28"/>
      <c r="E81" s="28"/>
      <c r="F81" s="28"/>
      <c r="G81" s="28"/>
      <c r="H81" s="28"/>
      <c r="I81" s="28"/>
      <c r="J81" s="28" t="str">
        <f t="shared" si="6"/>
        <v>7N800          College of Health Sciences</v>
      </c>
      <c r="K81" s="28"/>
      <c r="L81" s="28"/>
      <c r="M81" s="28"/>
      <c r="N81" s="28"/>
    </row>
    <row r="82" spans="1:14" hidden="1" x14ac:dyDescent="0.3">
      <c r="A82" s="34" t="s">
        <v>89</v>
      </c>
      <c r="B82" s="28" t="s">
        <v>90</v>
      </c>
      <c r="C82" s="28"/>
      <c r="D82" s="28"/>
      <c r="E82" s="28"/>
      <c r="F82" s="28"/>
      <c r="G82" s="28"/>
      <c r="H82" s="28"/>
      <c r="I82" s="28"/>
      <c r="J82" s="28" t="str">
        <f t="shared" si="6"/>
        <v>7H000          College of Medicine</v>
      </c>
      <c r="K82" s="28"/>
      <c r="L82" s="28"/>
      <c r="M82" s="28"/>
      <c r="N82" s="28"/>
    </row>
    <row r="83" spans="1:14" hidden="1" x14ac:dyDescent="0.3">
      <c r="A83" s="34" t="s">
        <v>67</v>
      </c>
      <c r="B83" s="28" t="s">
        <v>68</v>
      </c>
      <c r="C83" s="28"/>
      <c r="D83" s="28"/>
      <c r="E83" s="28"/>
      <c r="F83" s="28"/>
      <c r="G83" s="28"/>
      <c r="H83" s="28"/>
      <c r="I83" s="28"/>
      <c r="J83" s="28" t="str">
        <f t="shared" si="6"/>
        <v>7E000          College of Nursing</v>
      </c>
      <c r="K83" s="28"/>
      <c r="L83" s="28"/>
      <c r="M83" s="28"/>
      <c r="N83" s="28"/>
    </row>
    <row r="84" spans="1:14" hidden="1" x14ac:dyDescent="0.3">
      <c r="A84" s="34" t="s">
        <v>378</v>
      </c>
      <c r="B84" s="28" t="s">
        <v>379</v>
      </c>
      <c r="C84" s="28"/>
      <c r="D84" s="28"/>
      <c r="E84" s="28"/>
      <c r="F84" s="28"/>
      <c r="G84" s="28"/>
      <c r="H84" s="28"/>
      <c r="I84" s="28"/>
      <c r="J84" s="28" t="str">
        <f t="shared" si="6"/>
        <v>7K000          College of Pharmacy</v>
      </c>
      <c r="K84" s="28"/>
      <c r="L84" s="28"/>
      <c r="M84" s="28"/>
      <c r="N84" s="28"/>
    </row>
    <row r="85" spans="1:14" hidden="1" x14ac:dyDescent="0.3">
      <c r="A85" s="34" t="s">
        <v>77</v>
      </c>
      <c r="B85" s="28" t="s">
        <v>78</v>
      </c>
      <c r="C85" s="28"/>
      <c r="D85" s="28"/>
      <c r="E85" s="28"/>
      <c r="F85" s="28"/>
      <c r="G85" s="28"/>
      <c r="H85" s="28"/>
      <c r="I85" s="28"/>
      <c r="J85" s="28" t="str">
        <f t="shared" si="6"/>
        <v>7P610          College of Public Health</v>
      </c>
      <c r="K85" s="28"/>
      <c r="L85" s="28"/>
      <c r="M85" s="28"/>
      <c r="N85" s="28"/>
    </row>
    <row r="86" spans="1:14" hidden="1" x14ac:dyDescent="0.3">
      <c r="A86" s="34" t="s">
        <v>43</v>
      </c>
      <c r="B86" s="28" t="s">
        <v>44</v>
      </c>
      <c r="C86" s="28"/>
      <c r="D86" s="28"/>
      <c r="E86" s="28"/>
      <c r="F86" s="28"/>
      <c r="G86" s="28"/>
      <c r="H86" s="28"/>
      <c r="I86" s="28"/>
      <c r="J86" s="28" t="str">
        <f t="shared" si="6"/>
        <v>7H202          Community Practice - Family Medicine</v>
      </c>
      <c r="K86" s="28"/>
      <c r="L86" s="28"/>
      <c r="M86" s="28"/>
      <c r="N86" s="28"/>
    </row>
    <row r="87" spans="1:14" hidden="1" x14ac:dyDescent="0.3">
      <c r="A87" s="34" t="s">
        <v>394</v>
      </c>
      <c r="B87" s="28" t="s">
        <v>395</v>
      </c>
      <c r="C87" s="28"/>
      <c r="D87" s="28"/>
      <c r="E87" s="28"/>
      <c r="F87" s="28"/>
      <c r="G87" s="28"/>
      <c r="H87" s="28"/>
      <c r="I87" s="28"/>
      <c r="J87" s="28" t="str">
        <f t="shared" si="6"/>
        <v>7H201          Community Practice - OB</v>
      </c>
      <c r="K87" s="28"/>
      <c r="L87" s="28"/>
      <c r="M87" s="28"/>
      <c r="N87" s="28"/>
    </row>
    <row r="88" spans="1:14" hidden="1" x14ac:dyDescent="0.3">
      <c r="A88" s="34" t="s">
        <v>101</v>
      </c>
      <c r="B88" s="28" t="s">
        <v>102</v>
      </c>
      <c r="C88" s="28"/>
      <c r="D88" s="28"/>
      <c r="E88" s="28"/>
      <c r="F88" s="28"/>
      <c r="G88" s="28"/>
      <c r="H88" s="28"/>
      <c r="I88" s="28"/>
      <c r="J88" s="28" t="str">
        <f t="shared" si="6"/>
        <v>7P230          Council on Aging</v>
      </c>
      <c r="K88" s="28"/>
      <c r="L88" s="28"/>
      <c r="M88" s="28"/>
      <c r="N88" s="28"/>
    </row>
    <row r="89" spans="1:14" hidden="1" x14ac:dyDescent="0.3">
      <c r="A89" s="34" t="s">
        <v>96</v>
      </c>
      <c r="B89" s="28" t="s">
        <v>95</v>
      </c>
      <c r="C89" s="28"/>
      <c r="D89" s="28"/>
      <c r="E89" s="28"/>
      <c r="F89" s="28"/>
      <c r="G89" s="28"/>
      <c r="H89" s="28"/>
      <c r="I89" s="28"/>
      <c r="J89" s="28" t="str">
        <f t="shared" si="6"/>
        <v>7P200          Ctr for Prevention Research</v>
      </c>
      <c r="K89" s="28"/>
      <c r="L89" s="28"/>
      <c r="M89" s="28"/>
      <c r="N89" s="28"/>
    </row>
    <row r="90" spans="1:14" hidden="1" x14ac:dyDescent="0.3">
      <c r="A90" s="34" t="s">
        <v>368</v>
      </c>
      <c r="B90" s="28" t="s">
        <v>369</v>
      </c>
      <c r="C90" s="28"/>
      <c r="D90" s="28"/>
      <c r="E90" s="28"/>
      <c r="F90" s="28"/>
      <c r="G90" s="28"/>
      <c r="H90" s="28"/>
      <c r="I90" s="28"/>
      <c r="J90" s="28" t="str">
        <f t="shared" si="6"/>
        <v>7A001          Dental Supply</v>
      </c>
      <c r="K90" s="28"/>
      <c r="L90" s="28"/>
      <c r="M90" s="28"/>
      <c r="N90" s="28"/>
    </row>
    <row r="91" spans="1:14" hidden="1" x14ac:dyDescent="0.3">
      <c r="A91" s="34" t="s">
        <v>432</v>
      </c>
      <c r="B91" s="28" t="s">
        <v>433</v>
      </c>
      <c r="C91" s="28"/>
      <c r="D91" s="28"/>
      <c r="E91" s="28"/>
      <c r="F91" s="28"/>
      <c r="G91" s="28"/>
      <c r="H91" s="28"/>
      <c r="I91" s="28"/>
      <c r="J91" s="28" t="str">
        <f t="shared" si="6"/>
        <v>7A200          Dentistry Dental Clinic</v>
      </c>
      <c r="K91" s="28"/>
      <c r="L91" s="28"/>
      <c r="M91" s="28"/>
      <c r="N91" s="28"/>
    </row>
    <row r="92" spans="1:14" hidden="1" x14ac:dyDescent="0.3">
      <c r="A92" s="34" t="s">
        <v>183</v>
      </c>
      <c r="B92" s="28" t="s">
        <v>184</v>
      </c>
      <c r="C92" s="28"/>
      <c r="D92" s="28"/>
      <c r="E92" s="28"/>
      <c r="F92" s="28"/>
      <c r="G92" s="28"/>
      <c r="H92" s="28"/>
      <c r="I92" s="28"/>
      <c r="J92" s="28" t="str">
        <f t="shared" si="6"/>
        <v>7A751          Dentistry Occlusion</v>
      </c>
      <c r="K92" s="28"/>
      <c r="L92" s="28"/>
      <c r="M92" s="28"/>
      <c r="N92" s="28"/>
    </row>
    <row r="93" spans="1:14" hidden="1" x14ac:dyDescent="0.3">
      <c r="A93" s="34" t="s">
        <v>181</v>
      </c>
      <c r="B93" s="28" t="s">
        <v>182</v>
      </c>
      <c r="C93" s="28"/>
      <c r="D93" s="28"/>
      <c r="E93" s="28"/>
      <c r="F93" s="28"/>
      <c r="G93" s="28"/>
      <c r="H93" s="28"/>
      <c r="I93" s="28"/>
      <c r="J93" s="28" t="str">
        <f t="shared" si="6"/>
        <v>7A450          Dentistry Oral &amp; Maxillofacial</v>
      </c>
      <c r="K93" s="28"/>
      <c r="L93" s="28"/>
      <c r="M93" s="28"/>
      <c r="N93" s="28"/>
    </row>
    <row r="94" spans="1:14" hidden="1" x14ac:dyDescent="0.3">
      <c r="A94" s="34" t="s">
        <v>421</v>
      </c>
      <c r="B94" s="28" t="s">
        <v>422</v>
      </c>
      <c r="C94" s="28"/>
      <c r="D94" s="28"/>
      <c r="E94" s="28"/>
      <c r="F94" s="28"/>
      <c r="G94" s="28"/>
      <c r="H94" s="28"/>
      <c r="I94" s="28"/>
      <c r="J94" s="28" t="str">
        <f t="shared" si="6"/>
        <v>7A850          Dentistry Oral Health Practice</v>
      </c>
      <c r="K94" s="28"/>
      <c r="L94" s="28"/>
      <c r="M94" s="28"/>
      <c r="N94" s="28"/>
    </row>
    <row r="95" spans="1:14" hidden="1" x14ac:dyDescent="0.3">
      <c r="A95" s="34" t="s">
        <v>415</v>
      </c>
      <c r="B95" s="28" t="s">
        <v>416</v>
      </c>
      <c r="C95" s="28"/>
      <c r="D95" s="28"/>
      <c r="E95" s="28"/>
      <c r="F95" s="28"/>
      <c r="G95" s="28"/>
      <c r="H95" s="28"/>
      <c r="I95" s="28"/>
      <c r="J95" s="28" t="str">
        <f t="shared" si="6"/>
        <v>7A800          Dentistry Oral Health Science</v>
      </c>
      <c r="K95" s="28"/>
      <c r="L95" s="28"/>
      <c r="M95" s="28"/>
      <c r="N95" s="28"/>
    </row>
    <row r="96" spans="1:14" hidden="1" x14ac:dyDescent="0.3">
      <c r="A96" s="34" t="s">
        <v>45</v>
      </c>
      <c r="B96" s="28" t="s">
        <v>46</v>
      </c>
      <c r="C96" s="28"/>
      <c r="D96" s="28"/>
      <c r="E96" s="28"/>
      <c r="F96" s="28"/>
      <c r="G96" s="28"/>
      <c r="H96" s="28"/>
      <c r="I96" s="28"/>
      <c r="J96" s="28" t="str">
        <f t="shared" si="6"/>
        <v>7A500          Dentistry Orthodontics</v>
      </c>
      <c r="K96" s="28"/>
      <c r="L96" s="28"/>
      <c r="M96" s="28"/>
      <c r="N96" s="28"/>
    </row>
    <row r="97" spans="1:14" hidden="1" x14ac:dyDescent="0.3">
      <c r="A97" s="34" t="s">
        <v>65</v>
      </c>
      <c r="B97" s="28" t="s">
        <v>457</v>
      </c>
      <c r="C97" s="28"/>
      <c r="D97" s="28"/>
      <c r="E97" s="28"/>
      <c r="F97" s="28"/>
      <c r="G97" s="28"/>
      <c r="H97" s="28"/>
      <c r="I97" s="28"/>
      <c r="J97" s="28" t="str">
        <f t="shared" si="6"/>
        <v>7A700          Dentistry Patient Records</v>
      </c>
      <c r="K97" s="28"/>
      <c r="L97" s="28"/>
      <c r="M97" s="28"/>
      <c r="N97" s="28"/>
    </row>
    <row r="98" spans="1:14" hidden="1" x14ac:dyDescent="0.3">
      <c r="A98" s="34" t="s">
        <v>72</v>
      </c>
      <c r="B98" s="28" t="s">
        <v>458</v>
      </c>
      <c r="C98" s="28"/>
      <c r="D98" s="28"/>
      <c r="E98" s="28"/>
      <c r="F98" s="28"/>
      <c r="G98" s="28"/>
      <c r="H98" s="28"/>
      <c r="I98" s="28"/>
      <c r="J98" s="28" t="str">
        <f t="shared" si="6"/>
        <v>7A600          Dentistry Periodontics</v>
      </c>
      <c r="K98" s="28"/>
      <c r="L98" s="28"/>
      <c r="M98" s="28"/>
      <c r="N98" s="28"/>
    </row>
    <row r="99" spans="1:14" hidden="1" x14ac:dyDescent="0.3">
      <c r="A99" s="34" t="s">
        <v>66</v>
      </c>
      <c r="B99" s="28" t="s">
        <v>459</v>
      </c>
      <c r="C99" s="28"/>
      <c r="D99" s="28"/>
      <c r="E99" s="28"/>
      <c r="F99" s="28"/>
      <c r="G99" s="28"/>
      <c r="H99" s="28"/>
      <c r="I99" s="28"/>
      <c r="J99" s="28" t="str">
        <f>A105&amp;"               "&amp;B105</f>
        <v>7A1               Dentistry - Administration &amp; Finance</v>
      </c>
      <c r="K99" s="28"/>
      <c r="L99" s="28"/>
      <c r="M99" s="28"/>
      <c r="N99" s="28"/>
    </row>
    <row r="100" spans="1:14" hidden="1" x14ac:dyDescent="0.3">
      <c r="A100" s="34" t="s">
        <v>74</v>
      </c>
      <c r="B100" s="28" t="s">
        <v>460</v>
      </c>
      <c r="C100" s="28"/>
      <c r="D100" s="28"/>
      <c r="E100" s="28"/>
      <c r="F100" s="28"/>
      <c r="G100" s="28"/>
      <c r="H100" s="28"/>
      <c r="I100" s="28"/>
      <c r="J100" s="28" t="str">
        <f t="shared" si="6"/>
        <v>7A110          Dentistry Kentucky Clinic</v>
      </c>
      <c r="K100" s="28"/>
      <c r="L100" s="28"/>
      <c r="M100" s="28"/>
      <c r="N100" s="28"/>
    </row>
    <row r="101" spans="1:14" hidden="1" x14ac:dyDescent="0.3">
      <c r="A101" s="34" t="s">
        <v>73</v>
      </c>
      <c r="B101" s="28" t="s">
        <v>461</v>
      </c>
      <c r="C101" s="28"/>
      <c r="D101" s="28"/>
      <c r="E101" s="28"/>
      <c r="F101" s="28"/>
      <c r="G101" s="28"/>
      <c r="H101" s="28"/>
      <c r="I101" s="28"/>
      <c r="J101" s="28" t="str">
        <f t="shared" si="6"/>
        <v>7P150          Department of Health Behaviors</v>
      </c>
      <c r="K101" s="28"/>
      <c r="L101" s="28"/>
      <c r="M101" s="28"/>
      <c r="N101" s="28"/>
    </row>
    <row r="102" spans="1:14" hidden="1" x14ac:dyDescent="0.3">
      <c r="A102" s="34" t="s">
        <v>69</v>
      </c>
      <c r="B102" s="28" t="s">
        <v>462</v>
      </c>
      <c r="C102" s="28"/>
      <c r="D102" s="28"/>
      <c r="E102" s="28"/>
      <c r="F102" s="28"/>
      <c r="G102" s="28"/>
      <c r="H102" s="28"/>
      <c r="I102" s="28"/>
      <c r="J102" s="28" t="str">
        <f t="shared" si="6"/>
        <v>7P180          Dept of Biostatistics</v>
      </c>
      <c r="K102" s="28"/>
      <c r="L102" s="28"/>
      <c r="M102" s="28"/>
      <c r="N102" s="28"/>
    </row>
    <row r="103" spans="1:14" hidden="1" x14ac:dyDescent="0.3">
      <c r="A103" s="34" t="s">
        <v>71</v>
      </c>
      <c r="B103" s="28" t="s">
        <v>463</v>
      </c>
      <c r="C103" s="28"/>
      <c r="D103" s="28"/>
      <c r="E103" s="28"/>
      <c r="F103" s="28"/>
      <c r="G103" s="28"/>
      <c r="H103" s="28"/>
      <c r="I103" s="28"/>
      <c r="J103" s="28" t="str">
        <f t="shared" si="6"/>
        <v>7P170          Dept of Epidemiology</v>
      </c>
      <c r="K103" s="28"/>
      <c r="L103" s="28"/>
      <c r="M103" s="28"/>
      <c r="N103" s="28"/>
    </row>
    <row r="104" spans="1:14" hidden="1" x14ac:dyDescent="0.3">
      <c r="A104" s="34" t="s">
        <v>70</v>
      </c>
      <c r="B104" s="28" t="s">
        <v>464</v>
      </c>
      <c r="C104" s="28"/>
      <c r="D104" s="28"/>
      <c r="E104" s="28"/>
      <c r="F104" s="28"/>
      <c r="G104" s="28"/>
      <c r="H104" s="28"/>
      <c r="I104" s="28"/>
      <c r="J104" s="28" t="str">
        <f t="shared" si="6"/>
        <v>7P190          Dept of Gerontology</v>
      </c>
      <c r="K104" s="28"/>
      <c r="L104" s="28"/>
      <c r="M104" s="28"/>
      <c r="N104" s="28"/>
    </row>
    <row r="105" spans="1:14" hidden="1" x14ac:dyDescent="0.3">
      <c r="A105" s="34" t="s">
        <v>63</v>
      </c>
      <c r="B105" s="28" t="s">
        <v>465</v>
      </c>
      <c r="C105" s="28"/>
      <c r="D105" s="28"/>
      <c r="E105" s="28"/>
      <c r="F105" s="28"/>
      <c r="G105" s="28"/>
      <c r="H105" s="28"/>
      <c r="I105" s="28"/>
      <c r="J105" s="28" t="str">
        <f t="shared" ref="J105:J168" si="7">A111&amp;"          "&amp;B111</f>
        <v>7P160          Dept of Health Services Manage</v>
      </c>
      <c r="K105" s="28"/>
      <c r="L105" s="28"/>
      <c r="M105" s="28"/>
      <c r="N105" s="28"/>
    </row>
    <row r="106" spans="1:14" hidden="1" x14ac:dyDescent="0.3">
      <c r="A106" s="34" t="s">
        <v>64</v>
      </c>
      <c r="B106" s="28" t="s">
        <v>466</v>
      </c>
      <c r="C106" s="28"/>
      <c r="D106" s="28"/>
      <c r="E106" s="28"/>
      <c r="F106" s="28"/>
      <c r="G106" s="28"/>
      <c r="H106" s="28"/>
      <c r="I106" s="28"/>
      <c r="J106" s="28" t="str">
        <f t="shared" si="7"/>
        <v>7P140          Dept of Preventive Med &amp; Envir</v>
      </c>
      <c r="K106" s="28"/>
      <c r="L106" s="28"/>
      <c r="M106" s="28"/>
      <c r="N106" s="28"/>
    </row>
    <row r="107" spans="1:14" hidden="1" x14ac:dyDescent="0.3">
      <c r="A107" s="34" t="s">
        <v>406</v>
      </c>
      <c r="B107" s="28" t="s">
        <v>467</v>
      </c>
      <c r="C107" s="28"/>
      <c r="D107" s="28"/>
      <c r="E107" s="28"/>
      <c r="F107" s="28"/>
      <c r="G107" s="28"/>
      <c r="H107" s="28"/>
      <c r="I107" s="28"/>
      <c r="J107" s="28" t="str">
        <f t="shared" si="7"/>
        <v>7H300          Diagnostic Radiology/Radiology</v>
      </c>
      <c r="K107" s="28"/>
      <c r="L107" s="28"/>
      <c r="M107" s="28"/>
      <c r="N107" s="28"/>
    </row>
    <row r="108" spans="1:14" hidden="1" x14ac:dyDescent="0.3">
      <c r="A108" s="34" t="s">
        <v>411</v>
      </c>
      <c r="B108" s="28" t="s">
        <v>412</v>
      </c>
      <c r="C108" s="28"/>
      <c r="D108" s="28"/>
      <c r="E108" s="28"/>
      <c r="F108" s="28"/>
      <c r="G108" s="28"/>
      <c r="H108" s="28"/>
      <c r="I108" s="28"/>
      <c r="J108" s="28" t="str">
        <f t="shared" si="7"/>
        <v>7A004          Education</v>
      </c>
      <c r="K108" s="28"/>
      <c r="L108" s="28"/>
      <c r="M108" s="28"/>
      <c r="N108" s="28"/>
    </row>
    <row r="109" spans="1:14" hidden="1" x14ac:dyDescent="0.3">
      <c r="A109" s="34" t="s">
        <v>409</v>
      </c>
      <c r="B109" s="28" t="s">
        <v>410</v>
      </c>
      <c r="C109" s="28"/>
      <c r="D109" s="28"/>
      <c r="E109" s="28"/>
      <c r="F109" s="28"/>
      <c r="G109" s="28"/>
      <c r="H109" s="28"/>
      <c r="I109" s="28"/>
      <c r="J109" s="28" t="str">
        <f t="shared" si="7"/>
        <v>7H140          Emergency Medicine</v>
      </c>
      <c r="K109" s="28"/>
      <c r="L109" s="28"/>
      <c r="M109" s="28"/>
      <c r="N109" s="28"/>
    </row>
    <row r="110" spans="1:14" hidden="1" x14ac:dyDescent="0.3">
      <c r="A110" s="34" t="s">
        <v>413</v>
      </c>
      <c r="B110" s="28" t="s">
        <v>414</v>
      </c>
      <c r="C110" s="28"/>
      <c r="D110" s="28"/>
      <c r="E110" s="28"/>
      <c r="F110" s="28"/>
      <c r="G110" s="28"/>
      <c r="H110" s="28"/>
      <c r="I110" s="28"/>
      <c r="J110" s="28" t="str">
        <f t="shared" si="7"/>
        <v>7H141          Emergency Medicine - Pediatrics</v>
      </c>
      <c r="K110" s="28"/>
      <c r="L110" s="28"/>
      <c r="M110" s="28"/>
      <c r="N110" s="28"/>
    </row>
    <row r="111" spans="1:14" hidden="1" x14ac:dyDescent="0.3">
      <c r="A111" s="34" t="s">
        <v>407</v>
      </c>
      <c r="B111" s="28" t="s">
        <v>408</v>
      </c>
      <c r="C111" s="28"/>
      <c r="D111" s="28"/>
      <c r="E111" s="28"/>
      <c r="F111" s="28"/>
      <c r="G111" s="28"/>
      <c r="H111" s="28"/>
      <c r="I111" s="28"/>
      <c r="J111" s="28" t="str">
        <f t="shared" si="7"/>
        <v>7A008          Facility Maintenance</v>
      </c>
      <c r="K111" s="28"/>
      <c r="L111" s="28"/>
      <c r="M111" s="28"/>
      <c r="N111" s="28"/>
    </row>
    <row r="112" spans="1:14" hidden="1" x14ac:dyDescent="0.3">
      <c r="A112" s="34" t="s">
        <v>404</v>
      </c>
      <c r="B112" s="28" t="s">
        <v>405</v>
      </c>
      <c r="C112" s="28"/>
      <c r="D112" s="28"/>
      <c r="E112" s="28"/>
      <c r="F112" s="28"/>
      <c r="G112" s="28"/>
      <c r="H112" s="28"/>
      <c r="I112" s="28"/>
      <c r="J112" s="28" t="str">
        <f t="shared" si="7"/>
        <v>7H461          Family Medicine - Hazard</v>
      </c>
      <c r="K112" s="28"/>
      <c r="L112" s="28"/>
      <c r="M112" s="28"/>
      <c r="N112" s="28"/>
    </row>
    <row r="113" spans="1:14" hidden="1" x14ac:dyDescent="0.3">
      <c r="A113" s="34" t="s">
        <v>185</v>
      </c>
      <c r="B113" s="28" t="s">
        <v>186</v>
      </c>
      <c r="C113" s="28"/>
      <c r="D113" s="28"/>
      <c r="E113" s="28"/>
      <c r="F113" s="28"/>
      <c r="G113" s="28"/>
      <c r="H113" s="28"/>
      <c r="I113" s="28"/>
      <c r="J113" s="28" t="str">
        <f t="shared" si="7"/>
        <v>7H460          Family Practice/Family and Community Medicine</v>
      </c>
      <c r="K113" s="28"/>
      <c r="L113" s="28"/>
      <c r="M113" s="28"/>
      <c r="N113" s="28"/>
    </row>
    <row r="114" spans="1:14" hidden="1" x14ac:dyDescent="0.3">
      <c r="A114" s="34" t="s">
        <v>49</v>
      </c>
      <c r="B114" s="28" t="s">
        <v>57</v>
      </c>
      <c r="C114" s="28"/>
      <c r="D114" s="28"/>
      <c r="E114" s="28"/>
      <c r="F114" s="28"/>
      <c r="G114" s="28"/>
      <c r="H114" s="28"/>
      <c r="I114" s="28"/>
      <c r="J114" s="28" t="str">
        <f t="shared" si="7"/>
        <v>7H005          Gen Clinical Research Center</v>
      </c>
      <c r="K114" s="28"/>
      <c r="L114" s="28"/>
      <c r="M114" s="28"/>
      <c r="N114" s="28"/>
    </row>
    <row r="115" spans="1:14" hidden="1" x14ac:dyDescent="0.3">
      <c r="A115" s="34" t="s">
        <v>171</v>
      </c>
      <c r="B115" s="28" t="s">
        <v>172</v>
      </c>
      <c r="C115" s="28"/>
      <c r="D115" s="28"/>
      <c r="E115" s="28"/>
      <c r="F115" s="28"/>
      <c r="G115" s="28"/>
      <c r="H115" s="28"/>
      <c r="I115" s="28"/>
      <c r="J115" s="28" t="str">
        <f t="shared" si="7"/>
        <v>7H018          Graduate Center for Toxicology</v>
      </c>
      <c r="K115" s="28"/>
      <c r="L115" s="28"/>
      <c r="M115" s="28"/>
      <c r="N115" s="28"/>
    </row>
    <row r="116" spans="1:14" hidden="1" x14ac:dyDescent="0.3">
      <c r="A116" s="34" t="s">
        <v>173</v>
      </c>
      <c r="B116" s="28" t="s">
        <v>174</v>
      </c>
      <c r="C116" s="28"/>
      <c r="D116" s="28"/>
      <c r="E116" s="28"/>
      <c r="F116" s="28"/>
      <c r="G116" s="28"/>
      <c r="H116" s="28"/>
      <c r="I116" s="28"/>
      <c r="J116" s="28" t="str">
        <f t="shared" si="7"/>
        <v>7H001          Graduate Medical Education</v>
      </c>
      <c r="K116" s="28"/>
      <c r="L116" s="28"/>
      <c r="M116" s="28"/>
      <c r="N116" s="28"/>
    </row>
    <row r="117" spans="1:14" hidden="1" x14ac:dyDescent="0.3">
      <c r="A117" s="34" t="s">
        <v>53</v>
      </c>
      <c r="B117" s="28" t="s">
        <v>61</v>
      </c>
      <c r="C117" s="28"/>
      <c r="D117" s="28"/>
      <c r="E117" s="28"/>
      <c r="F117" s="28"/>
      <c r="G117" s="28"/>
      <c r="H117" s="28"/>
      <c r="I117" s="28"/>
      <c r="J117" s="28" t="str">
        <f t="shared" si="7"/>
        <v>7N900          Health Sciences - Clinical Science</v>
      </c>
      <c r="K117" s="28"/>
      <c r="L117" s="28"/>
      <c r="M117" s="28"/>
      <c r="N117" s="28"/>
    </row>
    <row r="118" spans="1:14" hidden="1" x14ac:dyDescent="0.3">
      <c r="A118" s="34" t="s">
        <v>230</v>
      </c>
      <c r="B118" s="28" t="s">
        <v>232</v>
      </c>
      <c r="C118" s="28"/>
      <c r="D118" s="28"/>
      <c r="E118" s="28"/>
      <c r="F118" s="28"/>
      <c r="G118" s="28"/>
      <c r="H118" s="28"/>
      <c r="I118" s="28"/>
      <c r="J118" s="28" t="str">
        <f t="shared" si="7"/>
        <v>7N600          Health Sciences - Rehabilitation Science</v>
      </c>
      <c r="K118" s="28"/>
      <c r="L118" s="28"/>
      <c r="M118" s="28"/>
      <c r="N118" s="28"/>
    </row>
    <row r="119" spans="1:14" hidden="1" x14ac:dyDescent="0.3">
      <c r="A119" s="34" t="s">
        <v>229</v>
      </c>
      <c r="B119" s="28" t="s">
        <v>231</v>
      </c>
      <c r="C119" s="28"/>
      <c r="D119" s="28"/>
      <c r="E119" s="28"/>
      <c r="F119" s="28"/>
      <c r="G119" s="28"/>
      <c r="H119" s="28"/>
      <c r="I119" s="28"/>
      <c r="J119" s="28" t="str">
        <f t="shared" si="7"/>
        <v>7N650          Health Sciences - Student Services</v>
      </c>
      <c r="K119" s="28"/>
      <c r="L119" s="28"/>
      <c r="M119" s="28"/>
      <c r="N119" s="28"/>
    </row>
    <row r="120" spans="1:14" hidden="1" x14ac:dyDescent="0.3">
      <c r="A120" s="34" t="s">
        <v>105</v>
      </c>
      <c r="B120" s="28" t="s">
        <v>113</v>
      </c>
      <c r="C120" s="28"/>
      <c r="D120" s="28"/>
      <c r="E120" s="28"/>
      <c r="F120" s="28"/>
      <c r="G120" s="28"/>
      <c r="H120" s="28"/>
      <c r="I120" s="28"/>
      <c r="J120" s="28" t="str">
        <f t="shared" si="7"/>
        <v>7H465          Homeplace Clinic</v>
      </c>
      <c r="K120" s="28"/>
      <c r="L120" s="28"/>
      <c r="M120" s="28"/>
      <c r="N120" s="28"/>
    </row>
    <row r="121" spans="1:14" hidden="1" x14ac:dyDescent="0.3">
      <c r="A121" s="34" t="s">
        <v>121</v>
      </c>
      <c r="B121" s="28" t="s">
        <v>122</v>
      </c>
      <c r="C121" s="28"/>
      <c r="D121" s="28"/>
      <c r="E121" s="28"/>
      <c r="F121" s="28"/>
      <c r="G121" s="28"/>
      <c r="H121" s="28"/>
      <c r="I121" s="28"/>
      <c r="J121" s="28" t="str">
        <f t="shared" si="7"/>
        <v>7H366          Institute for Molecular Medicine</v>
      </c>
      <c r="K121" s="28"/>
      <c r="L121" s="28"/>
      <c r="M121" s="28"/>
      <c r="N121" s="28"/>
    </row>
    <row r="122" spans="1:14" hidden="1" x14ac:dyDescent="0.3">
      <c r="A122" s="34" t="s">
        <v>103</v>
      </c>
      <c r="B122" s="28" t="s">
        <v>111</v>
      </c>
      <c r="C122" s="28"/>
      <c r="D122" s="28"/>
      <c r="E122" s="28"/>
      <c r="F122" s="28"/>
      <c r="G122" s="28"/>
      <c r="H122" s="28"/>
      <c r="I122" s="28"/>
      <c r="J122" s="28" t="str">
        <f t="shared" si="7"/>
        <v>7H350          Internal Medicine</v>
      </c>
      <c r="K122" s="28"/>
      <c r="L122" s="28"/>
      <c r="M122" s="28"/>
      <c r="N122" s="28"/>
    </row>
    <row r="123" spans="1:14" hidden="1" x14ac:dyDescent="0.3">
      <c r="A123" s="34" t="s">
        <v>396</v>
      </c>
      <c r="B123" s="28" t="s">
        <v>397</v>
      </c>
      <c r="C123" s="28"/>
      <c r="D123" s="28"/>
      <c r="E123" s="28"/>
      <c r="F123" s="28"/>
      <c r="G123" s="28"/>
      <c r="H123" s="28"/>
      <c r="I123" s="28"/>
      <c r="J123" s="28" t="str">
        <f t="shared" si="7"/>
        <v>7H351          Internal Medicine &amp; Divisions - Allergy</v>
      </c>
      <c r="K123" s="28"/>
      <c r="L123" s="28"/>
      <c r="M123" s="28"/>
      <c r="N123" s="28"/>
    </row>
    <row r="124" spans="1:14" hidden="1" x14ac:dyDescent="0.3">
      <c r="A124" s="34" t="s">
        <v>390</v>
      </c>
      <c r="B124" s="28" t="s">
        <v>391</v>
      </c>
      <c r="C124" s="28"/>
      <c r="D124" s="28"/>
      <c r="E124" s="28"/>
      <c r="F124" s="28"/>
      <c r="G124" s="28"/>
      <c r="H124" s="28"/>
      <c r="I124" s="28"/>
      <c r="J124" s="28" t="str">
        <f t="shared" si="7"/>
        <v>7H352          Internal Medicine &amp; Divisions - AMS</v>
      </c>
      <c r="K124" s="28"/>
      <c r="L124" s="28"/>
      <c r="M124" s="28"/>
      <c r="N124" s="28"/>
    </row>
    <row r="125" spans="1:14" hidden="1" x14ac:dyDescent="0.3">
      <c r="A125" s="34" t="s">
        <v>392</v>
      </c>
      <c r="B125" s="28" t="s">
        <v>393</v>
      </c>
      <c r="C125" s="28"/>
      <c r="D125" s="28"/>
      <c r="E125" s="28"/>
      <c r="F125" s="28"/>
      <c r="G125" s="28"/>
      <c r="H125" s="28"/>
      <c r="I125" s="28"/>
      <c r="J125" s="28" t="str">
        <f t="shared" si="7"/>
        <v>7H354          Internal Medicine &amp; Divisions - Cardiology</v>
      </c>
      <c r="K125" s="28"/>
      <c r="L125" s="28"/>
      <c r="M125" s="28"/>
      <c r="N125" s="28"/>
    </row>
    <row r="126" spans="1:14" hidden="1" x14ac:dyDescent="0.3">
      <c r="A126" s="34" t="s">
        <v>235</v>
      </c>
      <c r="B126" s="28" t="s">
        <v>237</v>
      </c>
      <c r="C126" s="28"/>
      <c r="D126" s="28"/>
      <c r="E126" s="28"/>
      <c r="F126" s="28"/>
      <c r="G126" s="28"/>
      <c r="H126" s="28"/>
      <c r="I126" s="28"/>
      <c r="J126" s="28" t="str">
        <f t="shared" si="7"/>
        <v>7H356          Internal Medicine &amp; Divisions - Education</v>
      </c>
      <c r="K126" s="28"/>
      <c r="L126" s="28"/>
      <c r="M126" s="28"/>
      <c r="N126" s="28"/>
    </row>
    <row r="127" spans="1:14" hidden="1" x14ac:dyDescent="0.3">
      <c r="A127" s="34" t="s">
        <v>217</v>
      </c>
      <c r="B127" s="28" t="s">
        <v>224</v>
      </c>
      <c r="C127" s="28"/>
      <c r="D127" s="28"/>
      <c r="E127" s="28"/>
      <c r="F127" s="28"/>
      <c r="G127" s="28"/>
      <c r="H127" s="28"/>
      <c r="I127" s="28"/>
      <c r="J127" s="28" t="str">
        <f t="shared" si="7"/>
        <v>7H357          Internal Medicine &amp; Divisions - Endocrinology</v>
      </c>
      <c r="K127" s="28"/>
      <c r="L127" s="28"/>
      <c r="M127" s="28"/>
      <c r="N127" s="28"/>
    </row>
    <row r="128" spans="1:14" hidden="1" x14ac:dyDescent="0.3">
      <c r="A128" s="34" t="s">
        <v>193</v>
      </c>
      <c r="B128" s="28" t="s">
        <v>203</v>
      </c>
      <c r="C128" s="28"/>
      <c r="D128" s="28"/>
      <c r="E128" s="28"/>
      <c r="F128" s="28"/>
      <c r="G128" s="28"/>
      <c r="H128" s="28"/>
      <c r="I128" s="28"/>
      <c r="J128" s="28" t="str">
        <f t="shared" si="7"/>
        <v>7H358          Internal Medicine &amp; Divisions - Gastroenterology</v>
      </c>
      <c r="K128" s="28"/>
      <c r="L128" s="28"/>
      <c r="M128" s="28"/>
      <c r="N128" s="28"/>
    </row>
    <row r="129" spans="1:14" hidden="1" x14ac:dyDescent="0.3">
      <c r="A129" s="34" t="s">
        <v>194</v>
      </c>
      <c r="B129" s="28" t="s">
        <v>204</v>
      </c>
      <c r="C129" s="28"/>
      <c r="D129" s="28"/>
      <c r="E129" s="28"/>
      <c r="F129" s="28"/>
      <c r="G129" s="28"/>
      <c r="H129" s="28"/>
      <c r="I129" s="28"/>
      <c r="J129" s="28" t="str">
        <f t="shared" si="7"/>
        <v>7H359          Internal Medicine &amp; Divisions - General</v>
      </c>
      <c r="K129" s="28"/>
      <c r="L129" s="28"/>
      <c r="M129" s="28"/>
      <c r="N129" s="28"/>
    </row>
    <row r="130" spans="1:14" hidden="1" x14ac:dyDescent="0.3">
      <c r="A130" s="34" t="s">
        <v>195</v>
      </c>
      <c r="B130" s="28" t="s">
        <v>205</v>
      </c>
      <c r="C130" s="28"/>
      <c r="D130" s="28"/>
      <c r="E130" s="28"/>
      <c r="F130" s="28"/>
      <c r="G130" s="28"/>
      <c r="H130" s="28"/>
      <c r="I130" s="28"/>
      <c r="J130" s="28" t="str">
        <f t="shared" si="7"/>
        <v>7H368          Internal Medicine &amp; Divisions - HEM/BMT</v>
      </c>
      <c r="K130" s="28"/>
      <c r="L130" s="28"/>
      <c r="M130" s="28"/>
      <c r="N130" s="28"/>
    </row>
    <row r="131" spans="1:14" hidden="1" x14ac:dyDescent="0.3">
      <c r="A131" s="34" t="s">
        <v>196</v>
      </c>
      <c r="B131" s="28" t="s">
        <v>206</v>
      </c>
      <c r="C131" s="28"/>
      <c r="D131" s="28"/>
      <c r="E131" s="28"/>
      <c r="F131" s="28"/>
      <c r="G131" s="28"/>
      <c r="H131" s="28"/>
      <c r="I131" s="28"/>
      <c r="J131" s="28" t="str">
        <f t="shared" si="7"/>
        <v>7H360          Internal Medicine &amp; Divisions - Hematology</v>
      </c>
      <c r="K131" s="28"/>
      <c r="L131" s="28"/>
      <c r="M131" s="28"/>
      <c r="N131" s="28"/>
    </row>
    <row r="132" spans="1:14" hidden="1" x14ac:dyDescent="0.3">
      <c r="A132" s="34" t="s">
        <v>197</v>
      </c>
      <c r="B132" s="28" t="s">
        <v>207</v>
      </c>
      <c r="C132" s="28"/>
      <c r="D132" s="28"/>
      <c r="E132" s="28"/>
      <c r="F132" s="28"/>
      <c r="G132" s="28"/>
      <c r="H132" s="28"/>
      <c r="I132" s="28"/>
      <c r="J132" s="28" t="str">
        <f t="shared" si="7"/>
        <v>7H361          Internal Medicine &amp; Divisions - Infectious Diseases</v>
      </c>
      <c r="K132" s="28"/>
      <c r="L132" s="28"/>
      <c r="M132" s="28"/>
      <c r="N132" s="28"/>
    </row>
    <row r="133" spans="1:14" hidden="1" x14ac:dyDescent="0.3">
      <c r="A133" s="34" t="s">
        <v>198</v>
      </c>
      <c r="B133" s="28" t="s">
        <v>208</v>
      </c>
      <c r="C133" s="28"/>
      <c r="D133" s="28"/>
      <c r="E133" s="28"/>
      <c r="F133" s="28"/>
      <c r="G133" s="28"/>
      <c r="H133" s="28"/>
      <c r="I133" s="28"/>
      <c r="J133" s="28" t="str">
        <f t="shared" si="7"/>
        <v>7H367          Internal Medicine &amp; Divisions - Med Onc</v>
      </c>
      <c r="K133" s="28"/>
      <c r="L133" s="28"/>
      <c r="M133" s="28"/>
      <c r="N133" s="28"/>
    </row>
    <row r="134" spans="1:14" hidden="1" x14ac:dyDescent="0.3">
      <c r="A134" s="34" t="s">
        <v>199</v>
      </c>
      <c r="B134" s="28" t="s">
        <v>209</v>
      </c>
      <c r="C134" s="28"/>
      <c r="D134" s="28"/>
      <c r="E134" s="28"/>
      <c r="F134" s="28"/>
      <c r="G134" s="28"/>
      <c r="H134" s="28"/>
      <c r="I134" s="28"/>
      <c r="J134" s="28" t="str">
        <f t="shared" si="7"/>
        <v>7H362          Internal Medicine &amp; Divisions - Nephrology</v>
      </c>
      <c r="K134" s="28"/>
      <c r="L134" s="28"/>
      <c r="M134" s="28"/>
      <c r="N134" s="28"/>
    </row>
    <row r="135" spans="1:14" hidden="1" x14ac:dyDescent="0.3">
      <c r="A135" s="34" t="s">
        <v>200</v>
      </c>
      <c r="B135" s="28" t="s">
        <v>210</v>
      </c>
      <c r="C135" s="28"/>
      <c r="D135" s="28"/>
      <c r="E135" s="28"/>
      <c r="F135" s="28"/>
      <c r="G135" s="28"/>
      <c r="H135" s="28"/>
      <c r="I135" s="28"/>
      <c r="J135" s="28" t="str">
        <f t="shared" si="7"/>
        <v>7H363          Internal Medicine &amp; Divisions - Pulmonary</v>
      </c>
      <c r="K135" s="28"/>
      <c r="L135" s="28"/>
      <c r="M135" s="28"/>
      <c r="N135" s="28"/>
    </row>
    <row r="136" spans="1:14" hidden="1" x14ac:dyDescent="0.3">
      <c r="A136" s="34" t="s">
        <v>219</v>
      </c>
      <c r="B136" s="28" t="s">
        <v>226</v>
      </c>
      <c r="C136" s="28"/>
      <c r="D136" s="28"/>
      <c r="E136" s="28"/>
      <c r="F136" s="28"/>
      <c r="G136" s="28"/>
      <c r="H136" s="28"/>
      <c r="I136" s="28"/>
      <c r="J136" s="28" t="str">
        <f t="shared" si="7"/>
        <v>7H364          Internal Medicine &amp; Divisions - Rheumatology</v>
      </c>
      <c r="K136" s="28"/>
      <c r="L136" s="28"/>
      <c r="M136" s="28"/>
      <c r="N136" s="28"/>
    </row>
    <row r="137" spans="1:14" hidden="1" x14ac:dyDescent="0.3">
      <c r="A137" s="34" t="s">
        <v>201</v>
      </c>
      <c r="B137" s="28" t="s">
        <v>211</v>
      </c>
      <c r="C137" s="28"/>
      <c r="D137" s="28"/>
      <c r="E137" s="28"/>
      <c r="F137" s="28"/>
      <c r="G137" s="28"/>
      <c r="H137" s="28"/>
      <c r="I137" s="28"/>
      <c r="J137" s="28" t="str">
        <f t="shared" si="7"/>
        <v>7H466          June Buchanan</v>
      </c>
      <c r="K137" s="28"/>
      <c r="L137" s="28"/>
      <c r="M137" s="28"/>
      <c r="N137" s="28"/>
    </row>
    <row r="138" spans="1:14" hidden="1" x14ac:dyDescent="0.3">
      <c r="A138" s="34" t="s">
        <v>202</v>
      </c>
      <c r="B138" s="28" t="s">
        <v>212</v>
      </c>
      <c r="C138" s="28"/>
      <c r="D138" s="28"/>
      <c r="E138" s="28"/>
      <c r="F138" s="28"/>
      <c r="G138" s="28"/>
      <c r="H138" s="28"/>
      <c r="I138" s="28"/>
      <c r="J138" s="28" t="str">
        <f t="shared" si="7"/>
        <v>7H070          Kentucky Clinic South</v>
      </c>
      <c r="K138" s="28"/>
      <c r="L138" s="28"/>
      <c r="M138" s="28"/>
      <c r="N138" s="28"/>
    </row>
    <row r="139" spans="1:14" hidden="1" x14ac:dyDescent="0.3">
      <c r="A139" s="34" t="s">
        <v>218</v>
      </c>
      <c r="B139" s="28" t="s">
        <v>225</v>
      </c>
      <c r="C139" s="28"/>
      <c r="D139" s="28"/>
      <c r="E139" s="28"/>
      <c r="F139" s="28"/>
      <c r="G139" s="28"/>
      <c r="H139" s="28"/>
      <c r="I139" s="28"/>
      <c r="J139" s="28" t="str">
        <f t="shared" si="7"/>
        <v>7H023          Kentucky Community Cancer Prog</v>
      </c>
      <c r="K139" s="28"/>
      <c r="L139" s="28"/>
      <c r="M139" s="28"/>
      <c r="N139" s="28"/>
    </row>
    <row r="140" spans="1:14" hidden="1" x14ac:dyDescent="0.3">
      <c r="A140" s="34" t="s">
        <v>213</v>
      </c>
      <c r="B140" s="28" t="s">
        <v>220</v>
      </c>
      <c r="C140" s="28"/>
      <c r="D140" s="28"/>
      <c r="E140" s="28"/>
      <c r="F140" s="28"/>
      <c r="G140" s="28"/>
      <c r="H140" s="28"/>
      <c r="I140" s="28"/>
      <c r="J140" s="28" t="str">
        <f t="shared" si="7"/>
        <v>7H011          Kentucky Telecare</v>
      </c>
      <c r="K140" s="28"/>
      <c r="L140" s="28"/>
      <c r="M140" s="28"/>
      <c r="N140" s="28"/>
    </row>
    <row r="141" spans="1:14" hidden="1" x14ac:dyDescent="0.3">
      <c r="A141" s="34" t="s">
        <v>214</v>
      </c>
      <c r="B141" s="28" t="s">
        <v>221</v>
      </c>
      <c r="C141" s="28"/>
      <c r="D141" s="28"/>
      <c r="E141" s="28"/>
      <c r="F141" s="28"/>
      <c r="G141" s="28"/>
      <c r="H141" s="28"/>
      <c r="I141" s="28"/>
      <c r="J141" s="28" t="str">
        <f t="shared" si="7"/>
        <v>7P210          KY Injury Prev &amp; Research Center</v>
      </c>
      <c r="K141" s="28"/>
      <c r="L141" s="28"/>
      <c r="M141" s="28"/>
      <c r="N141" s="28"/>
    </row>
    <row r="142" spans="1:14" hidden="1" x14ac:dyDescent="0.3">
      <c r="A142" s="34" t="s">
        <v>215</v>
      </c>
      <c r="B142" s="28" t="s">
        <v>222</v>
      </c>
      <c r="C142" s="28"/>
      <c r="D142" s="28"/>
      <c r="E142" s="28"/>
      <c r="F142" s="28"/>
      <c r="G142" s="28"/>
      <c r="H142" s="28"/>
      <c r="I142" s="28"/>
      <c r="J142" s="28" t="str">
        <f t="shared" si="7"/>
        <v>7A007          Lab Services</v>
      </c>
      <c r="K142" s="28"/>
      <c r="L142" s="28"/>
      <c r="M142" s="28"/>
      <c r="N142" s="28"/>
    </row>
    <row r="143" spans="1:14" hidden="1" x14ac:dyDescent="0.3">
      <c r="A143" s="34" t="s">
        <v>236</v>
      </c>
      <c r="B143" s="28" t="s">
        <v>238</v>
      </c>
      <c r="C143" s="28"/>
      <c r="D143" s="28"/>
      <c r="E143" s="28"/>
      <c r="F143" s="28"/>
      <c r="G143" s="28"/>
      <c r="H143" s="28"/>
      <c r="I143" s="28"/>
      <c r="J143" s="28" t="str">
        <f t="shared" si="7"/>
        <v>7K301          Littleton's Research Program</v>
      </c>
      <c r="K143" s="28"/>
      <c r="L143" s="28"/>
      <c r="M143" s="28"/>
      <c r="N143" s="28"/>
    </row>
    <row r="144" spans="1:14" hidden="1" x14ac:dyDescent="0.3">
      <c r="A144" s="34" t="s">
        <v>143</v>
      </c>
      <c r="B144" s="28" t="s">
        <v>144</v>
      </c>
      <c r="C144" s="28"/>
      <c r="D144" s="28"/>
      <c r="E144" s="28"/>
      <c r="F144" s="28"/>
      <c r="G144" s="28"/>
      <c r="H144" s="28"/>
      <c r="I144" s="28"/>
      <c r="J144" s="28" t="str">
        <f t="shared" si="7"/>
        <v>7H040          Mag Resonance Imag Sys Ctr</v>
      </c>
      <c r="K144" s="28"/>
      <c r="L144" s="28"/>
      <c r="M144" s="28"/>
      <c r="N144" s="28"/>
    </row>
    <row r="145" spans="1:14" hidden="1" x14ac:dyDescent="0.3">
      <c r="A145" s="34" t="s">
        <v>127</v>
      </c>
      <c r="B145" s="28" t="s">
        <v>128</v>
      </c>
      <c r="C145" s="28"/>
      <c r="D145" s="28"/>
      <c r="E145" s="28"/>
      <c r="F145" s="28"/>
      <c r="G145" s="28"/>
      <c r="H145" s="28"/>
      <c r="I145" s="28"/>
      <c r="J145" s="28" t="str">
        <f t="shared" si="7"/>
        <v>7P130          Master Health Administration</v>
      </c>
      <c r="K145" s="28"/>
      <c r="L145" s="28"/>
      <c r="M145" s="28"/>
      <c r="N145" s="28"/>
    </row>
    <row r="146" spans="1:14" hidden="1" x14ac:dyDescent="0.3">
      <c r="A146" s="34" t="s">
        <v>110</v>
      </c>
      <c r="B146" s="28" t="s">
        <v>117</v>
      </c>
      <c r="C146" s="28"/>
      <c r="D146" s="28"/>
      <c r="E146" s="28"/>
      <c r="F146" s="28"/>
      <c r="G146" s="28"/>
      <c r="H146" s="28"/>
      <c r="I146" s="28"/>
      <c r="J146" s="28" t="str">
        <f t="shared" si="7"/>
        <v>7H024          MCC - Clinical Research Org</v>
      </c>
      <c r="K146" s="28"/>
      <c r="L146" s="28"/>
      <c r="M146" s="28"/>
      <c r="N146" s="28"/>
    </row>
    <row r="147" spans="1:14" hidden="1" x14ac:dyDescent="0.3">
      <c r="A147" s="34" t="s">
        <v>417</v>
      </c>
      <c r="B147" s="28" t="s">
        <v>418</v>
      </c>
      <c r="C147" s="28"/>
      <c r="D147" s="28"/>
      <c r="E147" s="28"/>
      <c r="F147" s="28"/>
      <c r="G147" s="28"/>
      <c r="H147" s="28"/>
      <c r="I147" s="28"/>
      <c r="J147" s="28" t="str">
        <f t="shared" si="7"/>
        <v>7H020          McDowell Cancer Network</v>
      </c>
      <c r="K147" s="28"/>
      <c r="L147" s="28"/>
      <c r="M147" s="28"/>
      <c r="N147" s="28"/>
    </row>
    <row r="148" spans="1:14" hidden="1" x14ac:dyDescent="0.3">
      <c r="A148" s="34" t="s">
        <v>52</v>
      </c>
      <c r="B148" s="28" t="s">
        <v>60</v>
      </c>
      <c r="C148" s="28"/>
      <c r="D148" s="28"/>
      <c r="E148" s="28"/>
      <c r="F148" s="28"/>
      <c r="G148" s="28"/>
      <c r="H148" s="28"/>
      <c r="I148" s="28"/>
      <c r="J148" s="28" t="str">
        <f t="shared" si="7"/>
        <v>7H400          Microbiology &amp; Immunology</v>
      </c>
      <c r="K148" s="28"/>
      <c r="L148" s="28"/>
      <c r="M148" s="28"/>
      <c r="N148" s="28"/>
    </row>
    <row r="149" spans="1:14" hidden="1" x14ac:dyDescent="0.3">
      <c r="A149" s="34" t="s">
        <v>376</v>
      </c>
      <c r="B149" s="28" t="s">
        <v>377</v>
      </c>
      <c r="C149" s="28"/>
      <c r="D149" s="28"/>
      <c r="E149" s="28"/>
      <c r="F149" s="28"/>
      <c r="G149" s="28"/>
      <c r="H149" s="28"/>
      <c r="I149" s="28"/>
      <c r="J149" s="28" t="str">
        <f t="shared" si="7"/>
        <v>7H852          Neurology</v>
      </c>
      <c r="K149" s="28"/>
      <c r="L149" s="28"/>
      <c r="M149" s="28"/>
      <c r="N149" s="28"/>
    </row>
    <row r="150" spans="1:14" hidden="1" x14ac:dyDescent="0.3">
      <c r="A150" s="34" t="s">
        <v>135</v>
      </c>
      <c r="B150" s="28" t="s">
        <v>136</v>
      </c>
      <c r="C150" s="28"/>
      <c r="D150" s="28"/>
      <c r="E150" s="28"/>
      <c r="F150" s="28"/>
      <c r="G150" s="28"/>
      <c r="H150" s="28"/>
      <c r="I150" s="28"/>
      <c r="J150" s="28" t="str">
        <f t="shared" si="7"/>
        <v>7H830          Neurology - Epilepsy</v>
      </c>
      <c r="K150" s="28"/>
      <c r="L150" s="28"/>
      <c r="M150" s="28"/>
      <c r="N150" s="28"/>
    </row>
    <row r="151" spans="1:14" hidden="1" x14ac:dyDescent="0.3">
      <c r="A151" s="34" t="s">
        <v>402</v>
      </c>
      <c r="B151" s="28" t="s">
        <v>403</v>
      </c>
      <c r="C151" s="28"/>
      <c r="D151" s="28"/>
      <c r="E151" s="28"/>
      <c r="F151" s="28"/>
      <c r="G151" s="28"/>
      <c r="H151" s="28"/>
      <c r="I151" s="28"/>
      <c r="J151" s="28" t="str">
        <f t="shared" si="7"/>
        <v>7H831          Neurology - Headache and Pain</v>
      </c>
      <c r="K151" s="28"/>
      <c r="L151" s="28"/>
      <c r="M151" s="28"/>
      <c r="N151" s="28"/>
    </row>
    <row r="152" spans="1:14" hidden="1" x14ac:dyDescent="0.3">
      <c r="A152" s="34" t="s">
        <v>129</v>
      </c>
      <c r="B152" s="28" t="s">
        <v>130</v>
      </c>
      <c r="C152" s="28"/>
      <c r="D152" s="28"/>
      <c r="E152" s="28"/>
      <c r="F152" s="28"/>
      <c r="G152" s="28"/>
      <c r="H152" s="28"/>
      <c r="I152" s="28"/>
      <c r="J152" s="28" t="str">
        <f t="shared" si="7"/>
        <v>7H832          Neurology - Neuromuscular</v>
      </c>
      <c r="K152" s="28"/>
      <c r="L152" s="28"/>
      <c r="M152" s="28"/>
      <c r="N152" s="28"/>
    </row>
    <row r="153" spans="1:14" hidden="1" x14ac:dyDescent="0.3">
      <c r="A153" s="34" t="s">
        <v>125</v>
      </c>
      <c r="B153" s="28" t="s">
        <v>126</v>
      </c>
      <c r="C153" s="28"/>
      <c r="D153" s="28"/>
      <c r="E153" s="28"/>
      <c r="F153" s="28"/>
      <c r="G153" s="28"/>
      <c r="H153" s="28"/>
      <c r="I153" s="28"/>
      <c r="J153" s="28" t="str">
        <f t="shared" si="7"/>
        <v>7H833          Neurology - Pediatric</v>
      </c>
      <c r="K153" s="28"/>
      <c r="L153" s="28"/>
      <c r="M153" s="28"/>
      <c r="N153" s="28"/>
    </row>
    <row r="154" spans="1:14" hidden="1" x14ac:dyDescent="0.3">
      <c r="A154" s="34" t="s">
        <v>227</v>
      </c>
      <c r="B154" s="28" t="s">
        <v>228</v>
      </c>
      <c r="C154" s="28"/>
      <c r="D154" s="28"/>
      <c r="E154" s="28"/>
      <c r="F154" s="28"/>
      <c r="G154" s="28"/>
      <c r="H154" s="28"/>
      <c r="I154" s="28"/>
      <c r="J154" s="28" t="str">
        <f t="shared" si="7"/>
        <v>7H834          Neurology - Stroke</v>
      </c>
      <c r="K154" s="28"/>
      <c r="L154" s="28"/>
      <c r="M154" s="28"/>
      <c r="N154" s="28"/>
    </row>
    <row r="155" spans="1:14" hidden="1" x14ac:dyDescent="0.3">
      <c r="A155" s="34" t="s">
        <v>319</v>
      </c>
      <c r="B155" s="28" t="s">
        <v>329</v>
      </c>
      <c r="C155" s="28"/>
      <c r="D155" s="28"/>
      <c r="E155" s="28"/>
      <c r="F155" s="28"/>
      <c r="G155" s="28"/>
      <c r="H155" s="28"/>
      <c r="I155" s="28"/>
      <c r="J155" s="28" t="str">
        <f t="shared" si="7"/>
        <v>7H835          Neuroscience - Shared</v>
      </c>
      <c r="K155" s="28"/>
      <c r="L155" s="28"/>
      <c r="M155" s="28"/>
      <c r="N155" s="28"/>
    </row>
    <row r="156" spans="1:14" hidden="1" x14ac:dyDescent="0.3">
      <c r="A156" s="34" t="s">
        <v>302</v>
      </c>
      <c r="B156" s="28" t="s">
        <v>303</v>
      </c>
      <c r="C156" s="28"/>
      <c r="D156" s="28"/>
      <c r="E156" s="28"/>
      <c r="F156" s="28"/>
      <c r="G156" s="28"/>
      <c r="H156" s="28"/>
      <c r="I156" s="28"/>
      <c r="J156" s="28" t="str">
        <f t="shared" si="7"/>
        <v>7H464          Northfork Valley</v>
      </c>
      <c r="K156" s="28"/>
      <c r="L156" s="28"/>
      <c r="M156" s="28"/>
      <c r="N156" s="28"/>
    </row>
    <row r="157" spans="1:14" hidden="1" x14ac:dyDescent="0.3">
      <c r="A157" s="34" t="s">
        <v>304</v>
      </c>
      <c r="B157" s="28" t="s">
        <v>309</v>
      </c>
      <c r="C157" s="28"/>
      <c r="D157" s="28"/>
      <c r="E157" s="28"/>
      <c r="F157" s="28"/>
      <c r="G157" s="28"/>
      <c r="H157" s="28"/>
      <c r="I157" s="28"/>
      <c r="J157" s="28" t="str">
        <f t="shared" si="7"/>
        <v>7E300          Nursing Continuing Education</v>
      </c>
      <c r="K157" s="28"/>
      <c r="L157" s="28"/>
      <c r="M157" s="28"/>
      <c r="N157" s="28"/>
    </row>
    <row r="158" spans="1:14" hidden="1" x14ac:dyDescent="0.3">
      <c r="A158" s="34" t="s">
        <v>305</v>
      </c>
      <c r="B158" s="28" t="s">
        <v>310</v>
      </c>
      <c r="C158" s="28"/>
      <c r="D158" s="28"/>
      <c r="E158" s="28"/>
      <c r="F158" s="28"/>
      <c r="G158" s="28"/>
      <c r="H158" s="28"/>
      <c r="I158" s="28"/>
      <c r="J158" s="28" t="str">
        <f t="shared" si="7"/>
        <v>7E100          Nursing Instruction</v>
      </c>
      <c r="K158" s="28"/>
      <c r="L158" s="28"/>
      <c r="M158" s="28"/>
      <c r="N158" s="28"/>
    </row>
    <row r="159" spans="1:14" hidden="1" x14ac:dyDescent="0.3">
      <c r="A159" s="34" t="s">
        <v>306</v>
      </c>
      <c r="B159" s="28" t="s">
        <v>311</v>
      </c>
      <c r="C159" s="28"/>
      <c r="D159" s="28"/>
      <c r="E159" s="28"/>
      <c r="F159" s="28"/>
      <c r="G159" s="28"/>
      <c r="H159" s="28"/>
      <c r="I159" s="28"/>
      <c r="J159" s="28" t="str">
        <f t="shared" si="7"/>
        <v>7H160          Nutritional Sciences</v>
      </c>
      <c r="K159" s="28"/>
      <c r="L159" s="28"/>
      <c r="M159" s="28"/>
      <c r="N159" s="28"/>
    </row>
    <row r="160" spans="1:14" hidden="1" x14ac:dyDescent="0.3">
      <c r="A160" s="34" t="s">
        <v>307</v>
      </c>
      <c r="B160" s="28" t="s">
        <v>312</v>
      </c>
      <c r="C160" s="28"/>
      <c r="D160" s="28"/>
      <c r="E160" s="28"/>
      <c r="F160" s="28"/>
      <c r="G160" s="28"/>
      <c r="H160" s="28"/>
      <c r="I160" s="28"/>
      <c r="J160" s="28" t="str">
        <f t="shared" si="7"/>
        <v>7H506          OB/GYN - Morehead</v>
      </c>
      <c r="K160" s="28"/>
      <c r="L160" s="28"/>
      <c r="M160" s="28"/>
      <c r="N160" s="28"/>
    </row>
    <row r="161" spans="1:14" hidden="1" x14ac:dyDescent="0.3">
      <c r="A161" s="34" t="s">
        <v>308</v>
      </c>
      <c r="B161" s="28" t="s">
        <v>313</v>
      </c>
      <c r="C161" s="28"/>
      <c r="D161" s="28"/>
      <c r="E161" s="28"/>
      <c r="F161" s="28"/>
      <c r="G161" s="28"/>
      <c r="H161" s="28"/>
      <c r="I161" s="28"/>
      <c r="J161" s="28" t="str">
        <f t="shared" si="7"/>
        <v>7H500          Obstetrics &amp; Gynecology</v>
      </c>
      <c r="K161" s="28"/>
      <c r="L161" s="28"/>
      <c r="M161" s="28"/>
      <c r="N161" s="28"/>
    </row>
    <row r="162" spans="1:14" hidden="1" x14ac:dyDescent="0.3">
      <c r="A162" s="34" t="s">
        <v>233</v>
      </c>
      <c r="B162" s="28" t="s">
        <v>234</v>
      </c>
      <c r="C162" s="28"/>
      <c r="D162" s="28"/>
      <c r="E162" s="28"/>
      <c r="F162" s="28"/>
      <c r="G162" s="28"/>
      <c r="H162" s="28"/>
      <c r="I162" s="28"/>
      <c r="J162" s="28" t="str">
        <f t="shared" si="7"/>
        <v>7H502          Obstetrics &amp; Gynecology - Endocrinology</v>
      </c>
      <c r="K162" s="28"/>
      <c r="L162" s="28"/>
      <c r="M162" s="28"/>
      <c r="N162" s="28"/>
    </row>
    <row r="163" spans="1:14" hidden="1" x14ac:dyDescent="0.3">
      <c r="A163" s="34" t="s">
        <v>99</v>
      </c>
      <c r="B163" s="28" t="s">
        <v>100</v>
      </c>
      <c r="C163" s="28"/>
      <c r="D163" s="28"/>
      <c r="E163" s="28"/>
      <c r="F163" s="28"/>
      <c r="G163" s="28"/>
      <c r="H163" s="28"/>
      <c r="I163" s="28"/>
      <c r="J163" s="28" t="str">
        <f t="shared" si="7"/>
        <v>7H501          Obstetrics &amp; Gynecology - Generalist</v>
      </c>
      <c r="K163" s="28"/>
      <c r="L163" s="28"/>
      <c r="M163" s="28"/>
      <c r="N163" s="28"/>
    </row>
    <row r="164" spans="1:14" hidden="1" x14ac:dyDescent="0.3">
      <c r="A164" s="34" t="s">
        <v>97</v>
      </c>
      <c r="B164" s="28" t="s">
        <v>98</v>
      </c>
      <c r="C164" s="28"/>
      <c r="D164" s="28"/>
      <c r="E164" s="28"/>
      <c r="F164" s="28"/>
      <c r="G164" s="28"/>
      <c r="H164" s="28"/>
      <c r="I164" s="28"/>
      <c r="J164" s="28" t="str">
        <f t="shared" si="7"/>
        <v>7H504          Obstetrics &amp; Gynecology - KY Womens Heal</v>
      </c>
      <c r="K164" s="28"/>
      <c r="L164" s="28"/>
      <c r="M164" s="28"/>
      <c r="N164" s="28"/>
    </row>
    <row r="165" spans="1:14" hidden="1" x14ac:dyDescent="0.3">
      <c r="A165" s="34" t="s">
        <v>177</v>
      </c>
      <c r="B165" s="28" t="s">
        <v>178</v>
      </c>
      <c r="C165" s="28"/>
      <c r="D165" s="28"/>
      <c r="E165" s="28"/>
      <c r="F165" s="28"/>
      <c r="G165" s="28"/>
      <c r="H165" s="28"/>
      <c r="I165" s="28"/>
      <c r="J165" s="28" t="str">
        <f t="shared" si="7"/>
        <v>7H503          Obstetrics &amp; Gynecology - Maternal Fetal</v>
      </c>
      <c r="K165" s="28"/>
      <c r="L165" s="28"/>
      <c r="M165" s="28"/>
      <c r="N165" s="28"/>
    </row>
    <row r="166" spans="1:14" hidden="1" x14ac:dyDescent="0.3">
      <c r="A166" s="34" t="s">
        <v>246</v>
      </c>
      <c r="B166" s="28" t="s">
        <v>252</v>
      </c>
      <c r="C166" s="28"/>
      <c r="D166" s="28"/>
      <c r="E166" s="28"/>
      <c r="F166" s="28"/>
      <c r="G166" s="28"/>
      <c r="H166" s="28"/>
      <c r="I166" s="28"/>
      <c r="J166" s="28" t="str">
        <f t="shared" si="7"/>
        <v>7H505          Obstetrics &amp; Gynecology - Oncology</v>
      </c>
      <c r="K166" s="28"/>
      <c r="L166" s="28"/>
      <c r="M166" s="28"/>
      <c r="N166" s="28"/>
    </row>
    <row r="167" spans="1:14" hidden="1" x14ac:dyDescent="0.3">
      <c r="A167" s="34" t="s">
        <v>239</v>
      </c>
      <c r="B167" s="28" t="s">
        <v>240</v>
      </c>
      <c r="C167" s="28"/>
      <c r="D167" s="28"/>
      <c r="E167" s="28"/>
      <c r="F167" s="28"/>
      <c r="G167" s="28"/>
      <c r="H167" s="28"/>
      <c r="I167" s="28"/>
      <c r="J167" s="28" t="str">
        <f t="shared" si="7"/>
        <v>7H009          Office of Health Research &amp; Development</v>
      </c>
      <c r="K167" s="28"/>
      <c r="L167" s="28"/>
      <c r="M167" s="28"/>
      <c r="N167" s="28"/>
    </row>
    <row r="168" spans="1:14" hidden="1" x14ac:dyDescent="0.3">
      <c r="A168" s="34" t="s">
        <v>242</v>
      </c>
      <c r="B168" s="28" t="s">
        <v>248</v>
      </c>
      <c r="C168" s="28"/>
      <c r="D168" s="28"/>
      <c r="E168" s="28"/>
      <c r="F168" s="28"/>
      <c r="G168" s="28"/>
      <c r="H168" s="28"/>
      <c r="I168" s="28"/>
      <c r="J168" s="28" t="str">
        <f t="shared" si="7"/>
        <v>7H002          Office of Medical Education</v>
      </c>
      <c r="K168" s="28"/>
      <c r="L168" s="28"/>
      <c r="M168" s="28"/>
      <c r="N168" s="28"/>
    </row>
    <row r="169" spans="1:14" hidden="1" x14ac:dyDescent="0.3">
      <c r="A169" s="34" t="s">
        <v>241</v>
      </c>
      <c r="B169" s="28" t="s">
        <v>247</v>
      </c>
      <c r="C169" s="28"/>
      <c r="D169" s="28"/>
      <c r="E169" s="28"/>
      <c r="F169" s="28"/>
      <c r="G169" s="28"/>
      <c r="H169" s="28"/>
      <c r="I169" s="28"/>
      <c r="J169" s="28" t="str">
        <f t="shared" ref="J169:J232" si="8">A175&amp;"          "&amp;B175</f>
        <v>7H840          Ophthalmology - Eye Bank</v>
      </c>
      <c r="K169" s="28"/>
      <c r="L169" s="28"/>
      <c r="M169" s="28"/>
      <c r="N169" s="28"/>
    </row>
    <row r="170" spans="1:14" hidden="1" x14ac:dyDescent="0.3">
      <c r="A170" s="34" t="s">
        <v>244</v>
      </c>
      <c r="B170" s="28" t="s">
        <v>250</v>
      </c>
      <c r="C170" s="28"/>
      <c r="D170" s="28"/>
      <c r="E170" s="28"/>
      <c r="F170" s="28"/>
      <c r="G170" s="28"/>
      <c r="H170" s="28"/>
      <c r="I170" s="28"/>
      <c r="J170" s="28" t="str">
        <f t="shared" si="8"/>
        <v>7H841          Ophthalmology - Optical Shop</v>
      </c>
      <c r="K170" s="28"/>
      <c r="L170" s="28"/>
      <c r="M170" s="28"/>
      <c r="N170" s="28"/>
    </row>
    <row r="171" spans="1:14" hidden="1" x14ac:dyDescent="0.3">
      <c r="A171" s="34" t="s">
        <v>243</v>
      </c>
      <c r="B171" s="28" t="s">
        <v>249</v>
      </c>
      <c r="C171" s="28"/>
      <c r="D171" s="28"/>
      <c r="E171" s="28"/>
      <c r="F171" s="28"/>
      <c r="G171" s="28"/>
      <c r="H171" s="28"/>
      <c r="I171" s="28"/>
      <c r="J171" s="28" t="str">
        <f t="shared" si="8"/>
        <v>7H854          Ophthalmology &amp; Visual Science</v>
      </c>
      <c r="K171" s="28"/>
      <c r="L171" s="28"/>
      <c r="M171" s="28"/>
      <c r="N171" s="28"/>
    </row>
    <row r="172" spans="1:14" hidden="1" x14ac:dyDescent="0.3">
      <c r="A172" s="34" t="s">
        <v>245</v>
      </c>
      <c r="B172" s="28" t="s">
        <v>251</v>
      </c>
      <c r="C172" s="28"/>
      <c r="D172" s="28"/>
      <c r="E172" s="28"/>
      <c r="F172" s="28"/>
      <c r="G172" s="28"/>
      <c r="H172" s="28"/>
      <c r="I172" s="28"/>
      <c r="J172" s="28" t="str">
        <f t="shared" si="8"/>
        <v>7H842          Ophthalmology Community Clinics</v>
      </c>
      <c r="K172" s="28"/>
      <c r="L172" s="28"/>
      <c r="M172" s="28"/>
      <c r="N172" s="28"/>
    </row>
    <row r="173" spans="1:14" hidden="1" x14ac:dyDescent="0.3">
      <c r="A173" s="34" t="s">
        <v>109</v>
      </c>
      <c r="B173" s="28" t="s">
        <v>116</v>
      </c>
      <c r="C173" s="28"/>
      <c r="D173" s="28"/>
      <c r="E173" s="28"/>
      <c r="F173" s="28"/>
      <c r="G173" s="28"/>
      <c r="H173" s="28"/>
      <c r="I173" s="28"/>
      <c r="J173" s="28" t="str">
        <f t="shared" si="8"/>
        <v>7H873          Ortho Shriner</v>
      </c>
      <c r="K173" s="28"/>
      <c r="L173" s="28"/>
      <c r="M173" s="28"/>
      <c r="N173" s="28"/>
    </row>
    <row r="174" spans="1:14" hidden="1" x14ac:dyDescent="0.3">
      <c r="A174" s="34" t="s">
        <v>104</v>
      </c>
      <c r="B174" s="28" t="s">
        <v>112</v>
      </c>
      <c r="C174" s="28"/>
      <c r="D174" s="28"/>
      <c r="E174" s="28"/>
      <c r="F174" s="28"/>
      <c r="G174" s="28"/>
      <c r="H174" s="28"/>
      <c r="I174" s="28"/>
      <c r="J174" s="28" t="str">
        <f t="shared" si="8"/>
        <v>7H859          Orthopaedic Surgery</v>
      </c>
      <c r="K174" s="28"/>
      <c r="L174" s="28"/>
      <c r="M174" s="28"/>
      <c r="N174" s="28"/>
    </row>
    <row r="175" spans="1:14" hidden="1" x14ac:dyDescent="0.3">
      <c r="A175" s="34" t="s">
        <v>314</v>
      </c>
      <c r="B175" s="28" t="s">
        <v>324</v>
      </c>
      <c r="C175" s="28"/>
      <c r="D175" s="28"/>
      <c r="E175" s="28"/>
      <c r="F175" s="28"/>
      <c r="G175" s="28"/>
      <c r="H175" s="28"/>
      <c r="I175" s="28"/>
      <c r="J175" s="28" t="str">
        <f t="shared" si="8"/>
        <v>7H870          Orthopaedic Surgery - General</v>
      </c>
      <c r="K175" s="28"/>
      <c r="L175" s="28"/>
      <c r="M175" s="28"/>
      <c r="N175" s="28"/>
    </row>
    <row r="176" spans="1:14" hidden="1" x14ac:dyDescent="0.3">
      <c r="A176" s="34" t="s">
        <v>315</v>
      </c>
      <c r="B176" s="28" t="s">
        <v>325</v>
      </c>
      <c r="C176" s="28"/>
      <c r="D176" s="28"/>
      <c r="E176" s="28"/>
      <c r="F176" s="28"/>
      <c r="G176" s="28"/>
      <c r="H176" s="28"/>
      <c r="I176" s="28"/>
      <c r="J176" s="28" t="str">
        <f t="shared" si="8"/>
        <v>7H871          Orthopaedic Surgery - Joint and Spine</v>
      </c>
      <c r="K176" s="28"/>
      <c r="L176" s="28"/>
      <c r="M176" s="28"/>
      <c r="N176" s="28"/>
    </row>
    <row r="177" spans="1:14" hidden="1" x14ac:dyDescent="0.3">
      <c r="A177" s="34" t="s">
        <v>321</v>
      </c>
      <c r="B177" s="28" t="s">
        <v>331</v>
      </c>
      <c r="C177" s="28"/>
      <c r="D177" s="28"/>
      <c r="E177" s="28"/>
      <c r="F177" s="28"/>
      <c r="G177" s="28"/>
      <c r="H177" s="28"/>
      <c r="I177" s="28"/>
      <c r="J177" s="28" t="str">
        <f t="shared" si="8"/>
        <v>7H872          Orthopaedic Surgery - Sports Medicine</v>
      </c>
      <c r="K177" s="28"/>
      <c r="L177" s="28"/>
      <c r="M177" s="28"/>
      <c r="N177" s="28"/>
    </row>
    <row r="178" spans="1:14" hidden="1" x14ac:dyDescent="0.3">
      <c r="A178" s="34" t="s">
        <v>316</v>
      </c>
      <c r="B178" s="28" t="s">
        <v>326</v>
      </c>
      <c r="C178" s="28"/>
      <c r="D178" s="28"/>
      <c r="E178" s="28"/>
      <c r="F178" s="28"/>
      <c r="G178" s="28"/>
      <c r="H178" s="28"/>
      <c r="I178" s="28"/>
      <c r="J178" s="28" t="str">
        <f t="shared" si="8"/>
        <v>7H600          Pathology</v>
      </c>
      <c r="K178" s="28"/>
      <c r="L178" s="28"/>
      <c r="M178" s="28"/>
      <c r="N178" s="28"/>
    </row>
    <row r="179" spans="1:14" hidden="1" x14ac:dyDescent="0.3">
      <c r="A179" s="34" t="s">
        <v>351</v>
      </c>
      <c r="B179" s="28" t="s">
        <v>355</v>
      </c>
      <c r="C179" s="28"/>
      <c r="D179" s="28"/>
      <c r="E179" s="28"/>
      <c r="F179" s="28"/>
      <c r="G179" s="28"/>
      <c r="H179" s="28"/>
      <c r="I179" s="28"/>
      <c r="J179" s="28" t="str">
        <f t="shared" si="8"/>
        <v>7H650          Pediatrics</v>
      </c>
      <c r="K179" s="28"/>
      <c r="L179" s="28"/>
      <c r="M179" s="28"/>
      <c r="N179" s="28"/>
    </row>
    <row r="180" spans="1:14" hidden="1" x14ac:dyDescent="0.3">
      <c r="A180" s="34" t="s">
        <v>336</v>
      </c>
      <c r="B180" s="28" t="s">
        <v>342</v>
      </c>
      <c r="C180" s="28"/>
      <c r="D180" s="28"/>
      <c r="E180" s="28"/>
      <c r="F180" s="28"/>
      <c r="G180" s="28"/>
      <c r="H180" s="28"/>
      <c r="I180" s="28"/>
      <c r="J180" s="28" t="str">
        <f t="shared" si="8"/>
        <v>7H668          Pediatrics - Adolescent Medicine</v>
      </c>
      <c r="K180" s="28"/>
      <c r="L180" s="28"/>
      <c r="M180" s="28"/>
      <c r="N180" s="28"/>
    </row>
    <row r="181" spans="1:14" hidden="1" x14ac:dyDescent="0.3">
      <c r="A181" s="34" t="s">
        <v>348</v>
      </c>
      <c r="B181" s="28" t="s">
        <v>352</v>
      </c>
      <c r="C181" s="28"/>
      <c r="D181" s="28"/>
      <c r="E181" s="28"/>
      <c r="F181" s="28"/>
      <c r="G181" s="28"/>
      <c r="H181" s="28"/>
      <c r="I181" s="28"/>
      <c r="J181" s="28" t="str">
        <f t="shared" si="8"/>
        <v>7H651          Pediatrics - Allergy</v>
      </c>
      <c r="K181" s="28"/>
      <c r="L181" s="28"/>
      <c r="M181" s="28"/>
      <c r="N181" s="28"/>
    </row>
    <row r="182" spans="1:14" hidden="1" x14ac:dyDescent="0.3">
      <c r="A182" s="34" t="s">
        <v>349</v>
      </c>
      <c r="B182" s="28" t="s">
        <v>353</v>
      </c>
      <c r="C182" s="28"/>
      <c r="D182" s="28"/>
      <c r="E182" s="28"/>
      <c r="F182" s="28"/>
      <c r="G182" s="28"/>
      <c r="H182" s="28"/>
      <c r="I182" s="28"/>
      <c r="J182" s="28" t="str">
        <f t="shared" si="8"/>
        <v>7H652          Pediatrics - Cardiology</v>
      </c>
      <c r="K182" s="28"/>
      <c r="L182" s="28"/>
      <c r="M182" s="28"/>
      <c r="N182" s="28"/>
    </row>
    <row r="183" spans="1:14" hidden="1" x14ac:dyDescent="0.3">
      <c r="A183" s="34" t="s">
        <v>350</v>
      </c>
      <c r="B183" s="28" t="s">
        <v>354</v>
      </c>
      <c r="C183" s="28"/>
      <c r="D183" s="28"/>
      <c r="E183" s="28"/>
      <c r="F183" s="28"/>
      <c r="G183" s="28"/>
      <c r="H183" s="28"/>
      <c r="I183" s="28"/>
      <c r="J183" s="28" t="str">
        <f t="shared" si="8"/>
        <v>7H653          Pediatrics - Clinic</v>
      </c>
      <c r="K183" s="28"/>
      <c r="L183" s="28"/>
      <c r="M183" s="28"/>
      <c r="N183" s="28"/>
    </row>
    <row r="184" spans="1:14" hidden="1" x14ac:dyDescent="0.3">
      <c r="A184" s="34" t="s">
        <v>253</v>
      </c>
      <c r="B184" s="28" t="s">
        <v>254</v>
      </c>
      <c r="C184" s="28"/>
      <c r="D184" s="28"/>
      <c r="E184" s="28"/>
      <c r="F184" s="28"/>
      <c r="G184" s="28"/>
      <c r="H184" s="28"/>
      <c r="I184" s="28"/>
      <c r="J184" s="28" t="str">
        <f t="shared" si="8"/>
        <v>7H669          Pediatrics - Comm Ped Card</v>
      </c>
      <c r="K184" s="28"/>
      <c r="L184" s="28"/>
      <c r="M184" s="28"/>
      <c r="N184" s="28"/>
    </row>
    <row r="185" spans="1:14" hidden="1" x14ac:dyDescent="0.3">
      <c r="A185" s="34" t="s">
        <v>255</v>
      </c>
      <c r="B185" s="28" t="s">
        <v>264</v>
      </c>
      <c r="C185" s="28"/>
      <c r="D185" s="28"/>
      <c r="E185" s="28"/>
      <c r="F185" s="28"/>
      <c r="G185" s="28"/>
      <c r="H185" s="28"/>
      <c r="I185" s="28"/>
      <c r="J185" s="28" t="str">
        <f t="shared" si="8"/>
        <v>7H654          Pediatrics - Critical Care</v>
      </c>
      <c r="K185" s="28"/>
      <c r="L185" s="28"/>
      <c r="M185" s="28"/>
      <c r="N185" s="28"/>
    </row>
    <row r="186" spans="1:14" hidden="1" x14ac:dyDescent="0.3">
      <c r="A186" s="34" t="s">
        <v>282</v>
      </c>
      <c r="B186" s="28" t="s">
        <v>294</v>
      </c>
      <c r="C186" s="28"/>
      <c r="D186" s="28"/>
      <c r="E186" s="28"/>
      <c r="F186" s="28"/>
      <c r="G186" s="28"/>
      <c r="H186" s="28"/>
      <c r="I186" s="28"/>
      <c r="J186" s="28" t="str">
        <f t="shared" si="8"/>
        <v>7H655          Pediatrics - Endocrine/Metabolic</v>
      </c>
      <c r="K186" s="28"/>
      <c r="L186" s="28"/>
      <c r="M186" s="28"/>
      <c r="N186" s="28"/>
    </row>
    <row r="187" spans="1:14" hidden="1" x14ac:dyDescent="0.3">
      <c r="A187" s="34" t="s">
        <v>256</v>
      </c>
      <c r="B187" s="28" t="s">
        <v>265</v>
      </c>
      <c r="C187" s="28"/>
      <c r="D187" s="28"/>
      <c r="E187" s="28"/>
      <c r="F187" s="28"/>
      <c r="G187" s="28"/>
      <c r="H187" s="28"/>
      <c r="I187" s="28"/>
      <c r="J187" s="28" t="str">
        <f t="shared" si="8"/>
        <v>7H656          Pediatrics - Gastroenterology</v>
      </c>
      <c r="K187" s="28"/>
      <c r="L187" s="28"/>
      <c r="M187" s="28"/>
      <c r="N187" s="28"/>
    </row>
    <row r="188" spans="1:14" hidden="1" x14ac:dyDescent="0.3">
      <c r="A188" s="34" t="s">
        <v>257</v>
      </c>
      <c r="B188" s="28" t="s">
        <v>266</v>
      </c>
      <c r="C188" s="28"/>
      <c r="D188" s="28"/>
      <c r="E188" s="28"/>
      <c r="F188" s="28"/>
      <c r="G188" s="28"/>
      <c r="H188" s="28"/>
      <c r="I188" s="28"/>
      <c r="J188" s="28" t="str">
        <f t="shared" si="8"/>
        <v>7H657          Pediatrics - General</v>
      </c>
      <c r="K188" s="28"/>
      <c r="L188" s="28"/>
      <c r="M188" s="28"/>
      <c r="N188" s="28"/>
    </row>
    <row r="189" spans="1:14" hidden="1" x14ac:dyDescent="0.3">
      <c r="A189" s="34" t="s">
        <v>258</v>
      </c>
      <c r="B189" s="28" t="s">
        <v>267</v>
      </c>
      <c r="C189" s="28"/>
      <c r="D189" s="28"/>
      <c r="E189" s="28"/>
      <c r="F189" s="28"/>
      <c r="G189" s="28"/>
      <c r="H189" s="28"/>
      <c r="I189" s="28"/>
      <c r="J189" s="28" t="str">
        <f t="shared" si="8"/>
        <v>7H658          Pediatrics - General/Dysmorphology</v>
      </c>
      <c r="K189" s="28"/>
      <c r="L189" s="28"/>
      <c r="M189" s="28"/>
      <c r="N189" s="28"/>
    </row>
    <row r="190" spans="1:14" hidden="1" x14ac:dyDescent="0.3">
      <c r="A190" s="34" t="s">
        <v>283</v>
      </c>
      <c r="B190" s="28" t="s">
        <v>295</v>
      </c>
      <c r="C190" s="28"/>
      <c r="D190" s="28"/>
      <c r="E190" s="28"/>
      <c r="F190" s="28"/>
      <c r="G190" s="28"/>
      <c r="H190" s="28"/>
      <c r="I190" s="28"/>
      <c r="J190" s="28" t="str">
        <f t="shared" si="8"/>
        <v>7H659          Pediatrics - Hematology/Oncology</v>
      </c>
      <c r="K190" s="28"/>
      <c r="L190" s="28"/>
      <c r="M190" s="28"/>
      <c r="N190" s="28"/>
    </row>
    <row r="191" spans="1:14" hidden="1" x14ac:dyDescent="0.3">
      <c r="A191" s="34" t="s">
        <v>259</v>
      </c>
      <c r="B191" s="28" t="s">
        <v>268</v>
      </c>
      <c r="C191" s="28"/>
      <c r="D191" s="28"/>
      <c r="E191" s="28"/>
      <c r="F191" s="28"/>
      <c r="G191" s="28"/>
      <c r="H191" s="28"/>
      <c r="I191" s="28"/>
      <c r="J191" s="28" t="str">
        <f t="shared" si="8"/>
        <v>7H660          Pediatrics - Hemophilia</v>
      </c>
      <c r="K191" s="28"/>
      <c r="L191" s="28"/>
      <c r="M191" s="28"/>
      <c r="N191" s="28"/>
    </row>
    <row r="192" spans="1:14" hidden="1" x14ac:dyDescent="0.3">
      <c r="A192" s="34" t="s">
        <v>260</v>
      </c>
      <c r="B192" s="28" t="s">
        <v>269</v>
      </c>
      <c r="C192" s="28"/>
      <c r="D192" s="28"/>
      <c r="E192" s="28"/>
      <c r="F192" s="28"/>
      <c r="G192" s="28"/>
      <c r="H192" s="28"/>
      <c r="I192" s="28"/>
      <c r="J192" s="28" t="str">
        <f t="shared" si="8"/>
        <v>7H661          Pediatrics - Hospitalist</v>
      </c>
      <c r="K192" s="28"/>
      <c r="L192" s="28"/>
      <c r="M192" s="28"/>
      <c r="N192" s="28"/>
    </row>
    <row r="193" spans="1:14" hidden="1" x14ac:dyDescent="0.3">
      <c r="A193" s="34" t="s">
        <v>261</v>
      </c>
      <c r="B193" s="28" t="s">
        <v>270</v>
      </c>
      <c r="C193" s="28"/>
      <c r="D193" s="28"/>
      <c r="E193" s="28"/>
      <c r="F193" s="28"/>
      <c r="G193" s="28"/>
      <c r="H193" s="28"/>
      <c r="I193" s="28"/>
      <c r="J193" s="28" t="str">
        <f t="shared" si="8"/>
        <v>7H662          Pediatrics - House Staff</v>
      </c>
      <c r="K193" s="28"/>
      <c r="L193" s="28"/>
      <c r="M193" s="28"/>
      <c r="N193" s="28"/>
    </row>
    <row r="194" spans="1:14" hidden="1" x14ac:dyDescent="0.3">
      <c r="A194" s="34" t="s">
        <v>262</v>
      </c>
      <c r="B194" s="28" t="s">
        <v>271</v>
      </c>
      <c r="C194" s="28"/>
      <c r="D194" s="28"/>
      <c r="E194" s="28"/>
      <c r="F194" s="28"/>
      <c r="G194" s="28"/>
      <c r="H194" s="28"/>
      <c r="I194" s="28"/>
      <c r="J194" s="28" t="str">
        <f t="shared" si="8"/>
        <v>7H663          Pediatrics - Infectious Disease</v>
      </c>
      <c r="K194" s="28"/>
      <c r="L194" s="28"/>
      <c r="M194" s="28"/>
      <c r="N194" s="28"/>
    </row>
    <row r="195" spans="1:14" hidden="1" x14ac:dyDescent="0.3">
      <c r="A195" s="34" t="s">
        <v>263</v>
      </c>
      <c r="B195" s="28" t="s">
        <v>272</v>
      </c>
      <c r="C195" s="28"/>
      <c r="D195" s="28"/>
      <c r="E195" s="28"/>
      <c r="F195" s="28"/>
      <c r="G195" s="28"/>
      <c r="H195" s="28"/>
      <c r="I195" s="28"/>
      <c r="J195" s="28" t="str">
        <f t="shared" si="8"/>
        <v>7H665          Pediatrics - Neonatology</v>
      </c>
      <c r="K195" s="28"/>
      <c r="L195" s="28"/>
      <c r="M195" s="28"/>
      <c r="N195" s="28"/>
    </row>
    <row r="196" spans="1:14" hidden="1" x14ac:dyDescent="0.3">
      <c r="A196" s="34" t="s">
        <v>273</v>
      </c>
      <c r="B196" s="28" t="s">
        <v>286</v>
      </c>
      <c r="C196" s="28"/>
      <c r="D196" s="28"/>
      <c r="E196" s="28"/>
      <c r="F196" s="28"/>
      <c r="G196" s="28"/>
      <c r="H196" s="28"/>
      <c r="I196" s="28"/>
      <c r="J196" s="28" t="str">
        <f t="shared" si="8"/>
        <v>7H664          Pediatrics - Nephrology</v>
      </c>
      <c r="K196" s="28"/>
      <c r="L196" s="28"/>
      <c r="M196" s="28"/>
      <c r="N196" s="28"/>
    </row>
    <row r="197" spans="1:14" hidden="1" x14ac:dyDescent="0.3">
      <c r="A197" s="34" t="s">
        <v>274</v>
      </c>
      <c r="B197" s="28" t="s">
        <v>287</v>
      </c>
      <c r="C197" s="28"/>
      <c r="D197" s="28"/>
      <c r="E197" s="28"/>
      <c r="F197" s="28"/>
      <c r="G197" s="28"/>
      <c r="H197" s="28"/>
      <c r="I197" s="28"/>
      <c r="J197" s="28" t="str">
        <f t="shared" si="8"/>
        <v>7H666          Pediatrics - Pulmonology</v>
      </c>
      <c r="K197" s="28"/>
      <c r="L197" s="28"/>
      <c r="M197" s="28"/>
      <c r="N197" s="28"/>
    </row>
    <row r="198" spans="1:14" hidden="1" x14ac:dyDescent="0.3">
      <c r="A198" s="34" t="s">
        <v>275</v>
      </c>
      <c r="B198" s="28" t="s">
        <v>288</v>
      </c>
      <c r="C198" s="28"/>
      <c r="D198" s="28"/>
      <c r="E198" s="28"/>
      <c r="F198" s="28"/>
      <c r="G198" s="28"/>
      <c r="H198" s="28"/>
      <c r="I198" s="28"/>
      <c r="J198" s="28" t="str">
        <f t="shared" si="8"/>
        <v>7H667          Pediatrics - Research</v>
      </c>
      <c r="K198" s="28"/>
      <c r="L198" s="28"/>
      <c r="M198" s="28"/>
      <c r="N198" s="28"/>
    </row>
    <row r="199" spans="1:14" hidden="1" x14ac:dyDescent="0.3">
      <c r="A199" s="34" t="s">
        <v>276</v>
      </c>
      <c r="B199" s="28" t="s">
        <v>289</v>
      </c>
      <c r="C199" s="28"/>
      <c r="D199" s="28"/>
      <c r="E199" s="28"/>
      <c r="F199" s="28"/>
      <c r="G199" s="28"/>
      <c r="H199" s="28"/>
      <c r="I199" s="28"/>
      <c r="J199" s="28" t="str">
        <f t="shared" si="8"/>
        <v>7H671          Pediatrics - Rheumatology/Musculoskeletal</v>
      </c>
      <c r="K199" s="28"/>
      <c r="L199" s="28"/>
      <c r="M199" s="28"/>
      <c r="N199" s="28"/>
    </row>
    <row r="200" spans="1:14" hidden="1" x14ac:dyDescent="0.3">
      <c r="A200" s="34" t="s">
        <v>277</v>
      </c>
      <c r="B200" s="28" t="s">
        <v>290</v>
      </c>
      <c r="C200" s="28"/>
      <c r="D200" s="28"/>
      <c r="E200" s="28"/>
      <c r="F200" s="28"/>
      <c r="G200" s="28"/>
      <c r="H200" s="28"/>
      <c r="I200" s="28"/>
      <c r="J200" s="28" t="str">
        <f t="shared" si="8"/>
        <v>7H670          Pediatrics - UK Metabolic Division</v>
      </c>
      <c r="K200" s="28"/>
      <c r="L200" s="28"/>
      <c r="M200" s="28"/>
      <c r="N200" s="28"/>
    </row>
    <row r="201" spans="1:14" hidden="1" x14ac:dyDescent="0.3">
      <c r="A201" s="34" t="s">
        <v>279</v>
      </c>
      <c r="B201" s="28" t="s">
        <v>292</v>
      </c>
      <c r="C201" s="28"/>
      <c r="D201" s="28"/>
      <c r="E201" s="28"/>
      <c r="F201" s="28"/>
      <c r="G201" s="28"/>
      <c r="H201" s="28"/>
      <c r="I201" s="28"/>
      <c r="J201" s="28" t="str">
        <f t="shared" si="8"/>
        <v>7K300          Pharmaceutical Sciences</v>
      </c>
      <c r="K201" s="28"/>
      <c r="L201" s="28"/>
      <c r="M201" s="28"/>
      <c r="N201" s="28"/>
    </row>
    <row r="202" spans="1:14" hidden="1" x14ac:dyDescent="0.3">
      <c r="A202" s="34" t="s">
        <v>278</v>
      </c>
      <c r="B202" s="28" t="s">
        <v>291</v>
      </c>
      <c r="C202" s="28"/>
      <c r="D202" s="28"/>
      <c r="E202" s="28"/>
      <c r="F202" s="28"/>
      <c r="G202" s="28"/>
      <c r="H202" s="28"/>
      <c r="I202" s="28"/>
      <c r="J202" s="28" t="str">
        <f t="shared" si="8"/>
        <v>7K100          Pharmacy Academic Affairs</v>
      </c>
      <c r="K202" s="28"/>
      <c r="L202" s="28"/>
      <c r="M202" s="28"/>
      <c r="N202" s="28"/>
    </row>
    <row r="203" spans="1:14" hidden="1" x14ac:dyDescent="0.3">
      <c r="A203" s="34" t="s">
        <v>280</v>
      </c>
      <c r="B203" s="28" t="s">
        <v>468</v>
      </c>
      <c r="C203" s="28"/>
      <c r="D203" s="28"/>
      <c r="E203" s="28"/>
      <c r="F203" s="28"/>
      <c r="G203" s="28"/>
      <c r="H203" s="28"/>
      <c r="I203" s="28"/>
      <c r="J203" s="28" t="str">
        <f t="shared" si="8"/>
        <v>7K001          Pharmacy Continuing Education</v>
      </c>
      <c r="K203" s="28"/>
      <c r="L203" s="28"/>
      <c r="M203" s="28"/>
      <c r="N203" s="28"/>
    </row>
    <row r="204" spans="1:14" hidden="1" x14ac:dyDescent="0.3">
      <c r="A204" s="34" t="s">
        <v>281</v>
      </c>
      <c r="B204" s="28" t="s">
        <v>293</v>
      </c>
      <c r="C204" s="28"/>
      <c r="D204" s="28"/>
      <c r="E204" s="28"/>
      <c r="F204" s="28"/>
      <c r="G204" s="28"/>
      <c r="H204" s="28"/>
      <c r="I204" s="28"/>
      <c r="J204" s="28" t="str">
        <f t="shared" si="8"/>
        <v>7K700          Pharmacy Practice &amp; Science</v>
      </c>
      <c r="K204" s="28"/>
      <c r="L204" s="28"/>
      <c r="M204" s="28"/>
      <c r="N204" s="28"/>
    </row>
    <row r="205" spans="1:14" hidden="1" x14ac:dyDescent="0.3">
      <c r="A205" s="34" t="s">
        <v>285</v>
      </c>
      <c r="B205" s="28" t="s">
        <v>297</v>
      </c>
      <c r="C205" s="28"/>
      <c r="D205" s="28"/>
      <c r="E205" s="28"/>
      <c r="F205" s="28"/>
      <c r="G205" s="28"/>
      <c r="H205" s="28"/>
      <c r="I205" s="28"/>
      <c r="J205" s="28" t="str">
        <f t="shared" si="8"/>
        <v>7H951          Physical Medicine &amp; Rehab - Research Div</v>
      </c>
      <c r="K205" s="28"/>
      <c r="L205" s="28"/>
      <c r="M205" s="28"/>
      <c r="N205" s="28"/>
    </row>
    <row r="206" spans="1:14" hidden="1" x14ac:dyDescent="0.3">
      <c r="A206" s="34" t="s">
        <v>284</v>
      </c>
      <c r="B206" s="28" t="s">
        <v>296</v>
      </c>
      <c r="C206" s="28"/>
      <c r="D206" s="28"/>
      <c r="E206" s="28"/>
      <c r="F206" s="28"/>
      <c r="G206" s="28"/>
      <c r="H206" s="28"/>
      <c r="I206" s="28"/>
      <c r="J206" s="28" t="str">
        <f t="shared" si="8"/>
        <v>7C500          Pilot &amp; Collab Trans &amp; Clin Studies</v>
      </c>
      <c r="K206" s="28"/>
      <c r="L206" s="28"/>
      <c r="M206" s="28"/>
      <c r="N206" s="28"/>
    </row>
    <row r="207" spans="1:14" hidden="1" x14ac:dyDescent="0.3">
      <c r="A207" s="34" t="s">
        <v>374</v>
      </c>
      <c r="B207" s="28" t="s">
        <v>375</v>
      </c>
      <c r="C207" s="28"/>
      <c r="D207" s="28"/>
      <c r="E207" s="28"/>
      <c r="F207" s="28"/>
      <c r="G207" s="28"/>
      <c r="H207" s="28"/>
      <c r="I207" s="28"/>
      <c r="J207" s="28" t="str">
        <f t="shared" si="8"/>
        <v>7H061          Placement Services</v>
      </c>
      <c r="K207" s="28"/>
      <c r="L207" s="28"/>
      <c r="M207" s="28"/>
      <c r="N207" s="28"/>
    </row>
    <row r="208" spans="1:14" hidden="1" x14ac:dyDescent="0.3">
      <c r="A208" s="34" t="s">
        <v>372</v>
      </c>
      <c r="B208" s="28" t="s">
        <v>373</v>
      </c>
      <c r="C208" s="28"/>
      <c r="D208" s="28"/>
      <c r="E208" s="28"/>
      <c r="F208" s="28"/>
      <c r="G208" s="28"/>
      <c r="H208" s="28"/>
      <c r="I208" s="28"/>
      <c r="J208" s="28" t="str">
        <f t="shared" si="8"/>
        <v>7A002          Prepared Tray Systems</v>
      </c>
      <c r="K208" s="28"/>
      <c r="L208" s="28"/>
      <c r="M208" s="28"/>
      <c r="N208" s="28"/>
    </row>
    <row r="209" spans="1:14" hidden="1" x14ac:dyDescent="0.3">
      <c r="A209" s="34" t="s">
        <v>370</v>
      </c>
      <c r="B209" s="28" t="s">
        <v>371</v>
      </c>
      <c r="C209" s="28"/>
      <c r="D209" s="28"/>
      <c r="E209" s="28"/>
      <c r="F209" s="28"/>
      <c r="G209" s="28"/>
      <c r="H209" s="28"/>
      <c r="I209" s="28"/>
      <c r="J209" s="28" t="str">
        <f t="shared" si="8"/>
        <v>7H800          Psychiatry</v>
      </c>
      <c r="K209" s="28"/>
      <c r="L209" s="28"/>
      <c r="M209" s="28"/>
      <c r="N209" s="28"/>
    </row>
    <row r="210" spans="1:14" hidden="1" x14ac:dyDescent="0.3">
      <c r="A210" s="34" t="s">
        <v>382</v>
      </c>
      <c r="B210" s="28" t="s">
        <v>383</v>
      </c>
      <c r="C210" s="28"/>
      <c r="D210" s="28"/>
      <c r="E210" s="28"/>
      <c r="F210" s="28"/>
      <c r="G210" s="28"/>
      <c r="H210" s="28"/>
      <c r="I210" s="28"/>
      <c r="J210" s="28" t="str">
        <f t="shared" si="8"/>
        <v>7P110          Public Health - Academic Affairs</v>
      </c>
      <c r="K210" s="28"/>
      <c r="L210" s="28"/>
      <c r="M210" s="28"/>
      <c r="N210" s="28"/>
    </row>
    <row r="211" spans="1:14" hidden="1" x14ac:dyDescent="0.3">
      <c r="A211" s="34" t="s">
        <v>366</v>
      </c>
      <c r="B211" s="28" t="s">
        <v>367</v>
      </c>
      <c r="C211" s="28"/>
      <c r="D211" s="28"/>
      <c r="E211" s="28"/>
      <c r="F211" s="28"/>
      <c r="G211" s="28"/>
      <c r="H211" s="28"/>
      <c r="I211" s="28"/>
      <c r="J211" s="28" t="str">
        <f t="shared" si="8"/>
        <v>7P660          Public Health Accreditation</v>
      </c>
      <c r="K211" s="28"/>
      <c r="L211" s="28"/>
      <c r="M211" s="28"/>
      <c r="N211" s="28"/>
    </row>
    <row r="212" spans="1:14" hidden="1" x14ac:dyDescent="0.3">
      <c r="A212" s="34" t="s">
        <v>85</v>
      </c>
      <c r="B212" s="28" t="s">
        <v>86</v>
      </c>
      <c r="C212" s="28"/>
      <c r="D212" s="28"/>
      <c r="E212" s="28"/>
      <c r="F212" s="28"/>
      <c r="G212" s="28"/>
      <c r="H212" s="28"/>
      <c r="I212" s="28"/>
      <c r="J212" s="28" t="str">
        <f t="shared" si="8"/>
        <v>7P620          Public Health Business &amp; Finan</v>
      </c>
      <c r="K212" s="28"/>
      <c r="L212" s="28"/>
      <c r="M212" s="28"/>
      <c r="N212" s="28"/>
    </row>
    <row r="213" spans="1:14" hidden="1" x14ac:dyDescent="0.3">
      <c r="A213" s="34" t="s">
        <v>141</v>
      </c>
      <c r="B213" s="28" t="s">
        <v>142</v>
      </c>
      <c r="C213" s="28"/>
      <c r="D213" s="28"/>
      <c r="E213" s="28"/>
      <c r="F213" s="28"/>
      <c r="G213" s="28"/>
      <c r="H213" s="28"/>
      <c r="I213" s="28"/>
      <c r="J213" s="28" t="str">
        <f t="shared" si="8"/>
        <v>7P310          Public Health Clinic Operation</v>
      </c>
      <c r="K213" s="28"/>
      <c r="L213" s="28"/>
      <c r="M213" s="28"/>
      <c r="N213" s="28"/>
    </row>
    <row r="214" spans="1:14" hidden="1" x14ac:dyDescent="0.3">
      <c r="A214" s="34" t="s">
        <v>47</v>
      </c>
      <c r="B214" s="28" t="s">
        <v>55</v>
      </c>
      <c r="C214" s="28"/>
      <c r="D214" s="28"/>
      <c r="E214" s="28"/>
      <c r="F214" s="28"/>
      <c r="G214" s="28"/>
      <c r="H214" s="28"/>
      <c r="I214" s="28"/>
      <c r="J214" s="28" t="str">
        <f t="shared" si="8"/>
        <v>7P630          Public Health Information Technology</v>
      </c>
      <c r="K214" s="28"/>
      <c r="L214" s="28"/>
      <c r="M214" s="28"/>
      <c r="N214" s="28"/>
    </row>
    <row r="215" spans="1:14" hidden="1" x14ac:dyDescent="0.3">
      <c r="A215" s="34" t="s">
        <v>300</v>
      </c>
      <c r="B215" s="28" t="s">
        <v>301</v>
      </c>
      <c r="C215" s="28"/>
      <c r="D215" s="28"/>
      <c r="E215" s="28"/>
      <c r="F215" s="28"/>
      <c r="G215" s="28"/>
      <c r="H215" s="28"/>
      <c r="I215" s="28"/>
      <c r="J215" s="28" t="str">
        <f t="shared" si="8"/>
        <v>7P120          Public Health Leadership Institute</v>
      </c>
      <c r="K215" s="28"/>
      <c r="L215" s="28"/>
      <c r="M215" s="28"/>
      <c r="N215" s="28"/>
    </row>
    <row r="216" spans="1:14" hidden="1" x14ac:dyDescent="0.3">
      <c r="A216" s="34" t="s">
        <v>398</v>
      </c>
      <c r="B216" s="28" t="s">
        <v>399</v>
      </c>
      <c r="C216" s="28"/>
      <c r="D216" s="28"/>
      <c r="E216" s="28"/>
      <c r="F216" s="28"/>
      <c r="G216" s="28"/>
      <c r="H216" s="28"/>
      <c r="I216" s="28"/>
      <c r="J216" s="28" t="str">
        <f t="shared" si="8"/>
        <v>7P540          Public Hlth Admissions &amp; Recor</v>
      </c>
      <c r="K216" s="28"/>
      <c r="L216" s="28"/>
      <c r="M216" s="28"/>
      <c r="N216" s="28"/>
    </row>
    <row r="217" spans="1:14" hidden="1" x14ac:dyDescent="0.3">
      <c r="A217" s="34" t="s">
        <v>440</v>
      </c>
      <c r="B217" s="28" t="s">
        <v>441</v>
      </c>
      <c r="C217" s="28"/>
      <c r="D217" s="28"/>
      <c r="E217" s="28"/>
      <c r="F217" s="28"/>
      <c r="G217" s="28"/>
      <c r="H217" s="28"/>
      <c r="I217" s="28"/>
      <c r="J217" s="28" t="str">
        <f t="shared" si="8"/>
        <v>7P640          Public Hlth Logistical Service</v>
      </c>
      <c r="K217" s="28"/>
      <c r="L217" s="28"/>
      <c r="M217" s="28"/>
      <c r="N217" s="28"/>
    </row>
    <row r="218" spans="1:14" hidden="1" x14ac:dyDescent="0.3">
      <c r="A218" s="34" t="s">
        <v>434</v>
      </c>
      <c r="B218" s="28" t="s">
        <v>435</v>
      </c>
      <c r="C218" s="28"/>
      <c r="D218" s="28"/>
      <c r="E218" s="28"/>
      <c r="F218" s="28"/>
      <c r="G218" s="28"/>
      <c r="H218" s="28"/>
      <c r="I218" s="28"/>
      <c r="J218" s="28" t="str">
        <f t="shared" si="8"/>
        <v>7P510          Public Hlth Student Services</v>
      </c>
      <c r="K218" s="28"/>
      <c r="L218" s="28"/>
      <c r="M218" s="28"/>
      <c r="N218" s="28"/>
    </row>
    <row r="219" spans="1:14" hidden="1" x14ac:dyDescent="0.3">
      <c r="A219" s="34" t="s">
        <v>425</v>
      </c>
      <c r="B219" s="28" t="s">
        <v>426</v>
      </c>
      <c r="C219" s="28"/>
      <c r="D219" s="28"/>
      <c r="E219" s="28"/>
      <c r="F219" s="28"/>
      <c r="G219" s="28"/>
      <c r="H219" s="28"/>
      <c r="I219" s="28"/>
      <c r="J219" s="28" t="str">
        <f t="shared" si="8"/>
        <v>7P410          Public Health - Research</v>
      </c>
      <c r="K219" s="28"/>
      <c r="L219" s="28"/>
      <c r="M219" s="28"/>
      <c r="N219" s="28"/>
    </row>
    <row r="220" spans="1:14" hidden="1" x14ac:dyDescent="0.3">
      <c r="A220" s="34" t="s">
        <v>436</v>
      </c>
      <c r="B220" s="28" t="s">
        <v>437</v>
      </c>
      <c r="C220" s="28"/>
      <c r="D220" s="28"/>
      <c r="E220" s="28"/>
      <c r="F220" s="28"/>
      <c r="G220" s="28"/>
      <c r="H220" s="28"/>
      <c r="I220" s="28"/>
      <c r="J220" s="28" t="str">
        <f t="shared" si="8"/>
        <v>7A006          Public-Prof. Service</v>
      </c>
      <c r="K220" s="28"/>
      <c r="L220" s="28"/>
      <c r="M220" s="28"/>
      <c r="N220" s="28"/>
    </row>
    <row r="221" spans="1:14" hidden="1" x14ac:dyDescent="0.3">
      <c r="A221" s="34" t="s">
        <v>400</v>
      </c>
      <c r="B221" s="28" t="s">
        <v>401</v>
      </c>
      <c r="C221" s="28"/>
      <c r="D221" s="28"/>
      <c r="E221" s="28"/>
      <c r="F221" s="28"/>
      <c r="G221" s="28"/>
      <c r="H221" s="28"/>
      <c r="I221" s="28"/>
      <c r="J221" s="28" t="str">
        <f t="shared" si="8"/>
        <v>7H900          Radiation Medicine</v>
      </c>
      <c r="K221" s="28"/>
      <c r="L221" s="28"/>
      <c r="M221" s="28"/>
      <c r="N221" s="28"/>
    </row>
    <row r="222" spans="1:14" hidden="1" x14ac:dyDescent="0.3">
      <c r="A222" s="34" t="s">
        <v>430</v>
      </c>
      <c r="B222" s="28" t="s">
        <v>431</v>
      </c>
      <c r="C222" s="28"/>
      <c r="D222" s="28"/>
      <c r="E222" s="28"/>
      <c r="F222" s="28"/>
      <c r="G222" s="28"/>
      <c r="H222" s="28"/>
      <c r="I222" s="28"/>
      <c r="J222" s="28" t="str">
        <f t="shared" si="8"/>
        <v>7H901          Radiation Medicine - Berea</v>
      </c>
      <c r="K222" s="28"/>
      <c r="L222" s="28"/>
      <c r="M222" s="28"/>
      <c r="N222" s="28"/>
    </row>
    <row r="223" spans="1:14" hidden="1" x14ac:dyDescent="0.3">
      <c r="A223" s="34" t="s">
        <v>438</v>
      </c>
      <c r="B223" s="28" t="s">
        <v>439</v>
      </c>
      <c r="C223" s="28"/>
      <c r="D223" s="28"/>
      <c r="E223" s="28"/>
      <c r="F223" s="28"/>
      <c r="G223" s="28"/>
      <c r="H223" s="28"/>
      <c r="I223" s="28"/>
      <c r="J223" s="28" t="str">
        <f t="shared" si="8"/>
        <v>7H902          Radiation Medicine - Georgetown</v>
      </c>
      <c r="K223" s="28"/>
      <c r="L223" s="28"/>
      <c r="M223" s="28"/>
      <c r="N223" s="28"/>
    </row>
    <row r="224" spans="1:14" hidden="1" x14ac:dyDescent="0.3">
      <c r="A224" s="34" t="s">
        <v>428</v>
      </c>
      <c r="B224" s="28" t="s">
        <v>429</v>
      </c>
      <c r="C224" s="28"/>
      <c r="D224" s="28"/>
      <c r="E224" s="28"/>
      <c r="F224" s="28"/>
      <c r="G224" s="28"/>
      <c r="H224" s="28"/>
      <c r="I224" s="28"/>
      <c r="J224" s="28" t="str">
        <f t="shared" si="8"/>
        <v>7H903          Radiation Medicine - Mt Sterling</v>
      </c>
      <c r="K224" s="28"/>
      <c r="L224" s="28"/>
      <c r="M224" s="28"/>
      <c r="N224" s="28"/>
    </row>
    <row r="225" spans="1:14" hidden="1" x14ac:dyDescent="0.3">
      <c r="A225" s="34" t="s">
        <v>427</v>
      </c>
      <c r="B225" s="28" t="s">
        <v>469</v>
      </c>
      <c r="C225" s="28"/>
      <c r="D225" s="28"/>
      <c r="E225" s="28"/>
      <c r="F225" s="28"/>
      <c r="G225" s="28"/>
      <c r="H225" s="28"/>
      <c r="I225" s="28"/>
      <c r="J225" s="28" t="str">
        <f t="shared" si="8"/>
        <v>7H302          Radiology - GS Division</v>
      </c>
      <c r="K225" s="28"/>
      <c r="L225" s="28"/>
      <c r="M225" s="28"/>
      <c r="N225" s="28"/>
    </row>
    <row r="226" spans="1:14" hidden="1" x14ac:dyDescent="0.3">
      <c r="A226" s="34" t="s">
        <v>51</v>
      </c>
      <c r="B226" s="28" t="s">
        <v>59</v>
      </c>
      <c r="C226" s="28"/>
      <c r="D226" s="28"/>
      <c r="E226" s="28"/>
      <c r="F226" s="28"/>
      <c r="G226" s="28"/>
      <c r="H226" s="28"/>
      <c r="I226" s="28"/>
      <c r="J226" s="28" t="str">
        <f t="shared" si="8"/>
        <v>7H301          Radiology - KY South</v>
      </c>
      <c r="K226" s="28"/>
      <c r="L226" s="28"/>
      <c r="M226" s="28"/>
      <c r="N226" s="28"/>
    </row>
    <row r="227" spans="1:14" hidden="1" x14ac:dyDescent="0.3">
      <c r="A227" s="34" t="s">
        <v>356</v>
      </c>
      <c r="B227" s="28" t="s">
        <v>357</v>
      </c>
      <c r="C227" s="28"/>
      <c r="D227" s="28"/>
      <c r="E227" s="28"/>
      <c r="F227" s="28"/>
      <c r="G227" s="28"/>
      <c r="H227" s="28"/>
      <c r="I227" s="28"/>
      <c r="J227" s="28" t="str">
        <f t="shared" si="8"/>
        <v>7H303          Radiology - KY Sports Medicine</v>
      </c>
      <c r="K227" s="28"/>
      <c r="L227" s="28"/>
      <c r="M227" s="28"/>
      <c r="N227" s="28"/>
    </row>
    <row r="228" spans="1:14" hidden="1" x14ac:dyDescent="0.3">
      <c r="A228" s="34" t="s">
        <v>358</v>
      </c>
      <c r="B228" s="28" t="s">
        <v>361</v>
      </c>
      <c r="C228" s="28"/>
      <c r="D228" s="28"/>
      <c r="E228" s="28"/>
      <c r="F228" s="28"/>
      <c r="G228" s="28"/>
      <c r="H228" s="28"/>
      <c r="I228" s="28"/>
      <c r="J228" s="28" t="str">
        <f t="shared" si="8"/>
        <v>7C600          REACH</v>
      </c>
      <c r="K228" s="28"/>
      <c r="L228" s="28"/>
      <c r="M228" s="28"/>
      <c r="N228" s="28"/>
    </row>
    <row r="229" spans="1:14" hidden="1" x14ac:dyDescent="0.3">
      <c r="A229" s="34" t="s">
        <v>359</v>
      </c>
      <c r="B229" s="28" t="s">
        <v>362</v>
      </c>
      <c r="C229" s="28"/>
      <c r="D229" s="28"/>
      <c r="E229" s="28"/>
      <c r="F229" s="28"/>
      <c r="G229" s="28"/>
      <c r="H229" s="28"/>
      <c r="I229" s="28"/>
      <c r="J229" s="28" t="str">
        <f t="shared" si="8"/>
        <v>7K750          REACH Program</v>
      </c>
      <c r="K229" s="28"/>
      <c r="L229" s="28"/>
      <c r="M229" s="28"/>
      <c r="N229" s="28"/>
    </row>
    <row r="230" spans="1:14" hidden="1" x14ac:dyDescent="0.3">
      <c r="A230" s="34" t="s">
        <v>360</v>
      </c>
      <c r="B230" s="28" t="s">
        <v>363</v>
      </c>
      <c r="C230" s="28"/>
      <c r="D230" s="28"/>
      <c r="E230" s="28"/>
      <c r="F230" s="28"/>
      <c r="G230" s="28"/>
      <c r="H230" s="28"/>
      <c r="I230" s="28"/>
      <c r="J230" s="28" t="str">
        <f t="shared" si="8"/>
        <v>7H950          Rehabilitation Medicine</v>
      </c>
      <c r="K230" s="28"/>
      <c r="L230" s="28"/>
      <c r="M230" s="28"/>
      <c r="N230" s="28"/>
    </row>
    <row r="231" spans="1:14" hidden="1" x14ac:dyDescent="0.3">
      <c r="A231" s="34" t="s">
        <v>188</v>
      </c>
      <c r="B231" s="28" t="s">
        <v>190</v>
      </c>
      <c r="C231" s="28"/>
      <c r="D231" s="28"/>
      <c r="E231" s="28"/>
      <c r="F231" s="28"/>
      <c r="G231" s="28"/>
      <c r="H231" s="28"/>
      <c r="I231" s="28"/>
      <c r="J231" s="28" t="str">
        <f t="shared" si="8"/>
        <v>7K400          Research &amp; Graduate Education</v>
      </c>
      <c r="K231" s="28"/>
      <c r="L231" s="28"/>
      <c r="M231" s="28"/>
      <c r="N231" s="28"/>
    </row>
    <row r="232" spans="1:14" hidden="1" x14ac:dyDescent="0.3">
      <c r="A232" s="34" t="s">
        <v>187</v>
      </c>
      <c r="B232" s="28" t="s">
        <v>189</v>
      </c>
      <c r="C232" s="28"/>
      <c r="D232" s="28"/>
      <c r="E232" s="28"/>
      <c r="F232" s="28"/>
      <c r="G232" s="28"/>
      <c r="H232" s="28"/>
      <c r="I232" s="28"/>
      <c r="J232" s="28" t="str">
        <f t="shared" si="8"/>
        <v>7A005          Research &amp; Graduate Studies</v>
      </c>
      <c r="K232" s="28"/>
      <c r="L232" s="28"/>
      <c r="M232" s="28"/>
      <c r="N232" s="28"/>
    </row>
    <row r="233" spans="1:14" hidden="1" x14ac:dyDescent="0.3">
      <c r="A233" s="34" t="s">
        <v>191</v>
      </c>
      <c r="B233" s="28" t="s">
        <v>192</v>
      </c>
      <c r="C233" s="28"/>
      <c r="D233" s="28"/>
      <c r="E233" s="28"/>
      <c r="F233" s="28"/>
      <c r="G233" s="28"/>
      <c r="H233" s="28"/>
      <c r="I233" s="28"/>
      <c r="J233" s="28" t="str">
        <f t="shared" ref="J233:J253" si="9">A239&amp;"          "&amp;B239</f>
        <v>7K725          Research and Data Management Center</v>
      </c>
      <c r="K233" s="28"/>
      <c r="L233" s="28"/>
      <c r="M233" s="28"/>
      <c r="N233" s="28"/>
    </row>
    <row r="234" spans="1:14" hidden="1" x14ac:dyDescent="0.3">
      <c r="A234" s="34" t="s">
        <v>87</v>
      </c>
      <c r="B234" s="28" t="s">
        <v>88</v>
      </c>
      <c r="C234" s="28"/>
      <c r="D234" s="28"/>
      <c r="E234" s="28"/>
      <c r="F234" s="28"/>
      <c r="G234" s="28"/>
      <c r="H234" s="28"/>
      <c r="I234" s="28"/>
      <c r="J234" s="28" t="str">
        <f t="shared" si="9"/>
        <v>7H060          Rural Kentucky Health Care</v>
      </c>
      <c r="K234" s="28"/>
      <c r="L234" s="28"/>
      <c r="M234" s="28"/>
      <c r="N234" s="28"/>
    </row>
    <row r="235" spans="1:14" hidden="1" x14ac:dyDescent="0.3">
      <c r="A235" s="34" t="s">
        <v>386</v>
      </c>
      <c r="B235" s="28" t="s">
        <v>387</v>
      </c>
      <c r="C235" s="28"/>
      <c r="D235" s="28"/>
      <c r="E235" s="28"/>
      <c r="F235" s="28"/>
      <c r="G235" s="28"/>
      <c r="H235" s="28"/>
      <c r="I235" s="28"/>
      <c r="J235" s="28" t="str">
        <f t="shared" si="9"/>
        <v>7H019          Rural Physician Leadership Program</v>
      </c>
      <c r="K235" s="28"/>
      <c r="L235" s="28"/>
      <c r="M235" s="28"/>
      <c r="N235" s="28"/>
    </row>
    <row r="236" spans="1:14" hidden="1" x14ac:dyDescent="0.3">
      <c r="A236" s="34" t="s">
        <v>364</v>
      </c>
      <c r="B236" s="28" t="s">
        <v>365</v>
      </c>
      <c r="C236" s="28"/>
      <c r="D236" s="28"/>
      <c r="E236" s="28"/>
      <c r="F236" s="28"/>
      <c r="G236" s="28"/>
      <c r="H236" s="28"/>
      <c r="I236" s="28"/>
      <c r="J236" s="28" t="str">
        <f t="shared" si="9"/>
        <v>7H030          Sanders-Brown Center on Aging</v>
      </c>
      <c r="K236" s="28"/>
      <c r="L236" s="28"/>
      <c r="M236" s="28"/>
      <c r="N236" s="28"/>
    </row>
    <row r="237" spans="1:14" hidden="1" x14ac:dyDescent="0.3">
      <c r="A237" s="34" t="s">
        <v>380</v>
      </c>
      <c r="B237" s="28" t="s">
        <v>381</v>
      </c>
      <c r="C237" s="28"/>
      <c r="D237" s="28"/>
      <c r="E237" s="28"/>
      <c r="F237" s="28"/>
      <c r="G237" s="28"/>
      <c r="H237" s="28"/>
      <c r="I237" s="28"/>
      <c r="J237" s="28" t="str">
        <f t="shared" si="9"/>
        <v>7P220          Southeast Ctr for Ag Hlth &amp; In</v>
      </c>
      <c r="K237" s="28"/>
      <c r="L237" s="28"/>
      <c r="M237" s="28"/>
      <c r="N237" s="28"/>
    </row>
    <row r="238" spans="1:14" hidden="1" x14ac:dyDescent="0.3">
      <c r="A238" s="34" t="s">
        <v>50</v>
      </c>
      <c r="B238" s="28" t="s">
        <v>58</v>
      </c>
      <c r="C238" s="28"/>
      <c r="D238" s="28"/>
      <c r="E238" s="28"/>
      <c r="F238" s="28"/>
      <c r="G238" s="28"/>
      <c r="H238" s="28"/>
      <c r="I238" s="28"/>
      <c r="J238" s="28" t="str">
        <f t="shared" si="9"/>
        <v>7H016          Spinal Cord &amp; Brain Injury Research</v>
      </c>
      <c r="K238" s="28"/>
      <c r="L238" s="28"/>
      <c r="M238" s="28"/>
      <c r="N238" s="28"/>
    </row>
    <row r="239" spans="1:14" hidden="1" x14ac:dyDescent="0.3">
      <c r="A239" s="34" t="s">
        <v>384</v>
      </c>
      <c r="B239" s="28" t="s">
        <v>385</v>
      </c>
      <c r="C239" s="28"/>
      <c r="D239" s="28"/>
      <c r="E239" s="28"/>
      <c r="F239" s="28"/>
      <c r="G239" s="28"/>
      <c r="H239" s="28"/>
      <c r="I239" s="28"/>
      <c r="J239" s="28" t="str">
        <f t="shared" si="9"/>
        <v>7A003          Student Affairs</v>
      </c>
      <c r="K239" s="28"/>
      <c r="L239" s="28"/>
      <c r="M239" s="28"/>
      <c r="N239" s="28"/>
    </row>
    <row r="240" spans="1:14" hidden="1" x14ac:dyDescent="0.3">
      <c r="A240" s="34" t="s">
        <v>139</v>
      </c>
      <c r="B240" s="28" t="s">
        <v>140</v>
      </c>
      <c r="C240" s="28"/>
      <c r="D240" s="28"/>
      <c r="E240" s="28"/>
      <c r="F240" s="28"/>
      <c r="G240" s="28"/>
      <c r="H240" s="28"/>
      <c r="I240" s="28"/>
      <c r="J240" s="28" t="str">
        <f t="shared" si="9"/>
        <v>7H865          Surgery - Winchester Comm Div</v>
      </c>
      <c r="K240" s="28"/>
      <c r="L240" s="28"/>
      <c r="M240" s="28"/>
      <c r="N240" s="28"/>
    </row>
    <row r="241" spans="1:15" hidden="1" x14ac:dyDescent="0.3">
      <c r="A241" s="34" t="s">
        <v>123</v>
      </c>
      <c r="B241" s="28" t="s">
        <v>124</v>
      </c>
      <c r="C241" s="28"/>
      <c r="D241" s="28"/>
      <c r="E241" s="28"/>
      <c r="F241" s="28"/>
      <c r="G241" s="28"/>
      <c r="H241" s="28"/>
      <c r="I241" s="28"/>
      <c r="J241" s="28" t="str">
        <f t="shared" si="9"/>
        <v>7H856          Surgery/Cardiothoracic</v>
      </c>
      <c r="K241" s="28"/>
      <c r="L241" s="28"/>
      <c r="M241" s="28"/>
      <c r="N241" s="28"/>
    </row>
    <row r="242" spans="1:15" hidden="1" x14ac:dyDescent="0.3">
      <c r="A242" s="34" t="s">
        <v>133</v>
      </c>
      <c r="B242" s="28" t="s">
        <v>134</v>
      </c>
      <c r="C242" s="28"/>
      <c r="D242" s="28"/>
      <c r="E242" s="28"/>
      <c r="F242" s="28"/>
      <c r="G242" s="28"/>
      <c r="H242" s="28"/>
      <c r="I242" s="28"/>
      <c r="J242" s="28" t="str">
        <f t="shared" si="9"/>
        <v>7H851          Surgery/Department</v>
      </c>
      <c r="K242" s="28"/>
      <c r="L242" s="28"/>
      <c r="M242" s="28"/>
      <c r="N242" s="28"/>
    </row>
    <row r="243" spans="1:15" hidden="1" x14ac:dyDescent="0.3">
      <c r="A243" s="34" t="s">
        <v>419</v>
      </c>
      <c r="B243" s="28" t="s">
        <v>420</v>
      </c>
      <c r="C243" s="28"/>
      <c r="D243" s="28"/>
      <c r="E243" s="28"/>
      <c r="F243" s="28"/>
      <c r="G243" s="28"/>
      <c r="H243" s="28"/>
      <c r="I243" s="28"/>
      <c r="J243" s="28" t="str">
        <f t="shared" si="9"/>
        <v>7H862          Surgery/Dermatology</v>
      </c>
      <c r="K243" s="28"/>
      <c r="L243" s="28"/>
      <c r="M243" s="28"/>
      <c r="N243" s="28"/>
    </row>
    <row r="244" spans="1:15" hidden="1" x14ac:dyDescent="0.3">
      <c r="A244" s="34" t="s">
        <v>119</v>
      </c>
      <c r="B244" s="28" t="s">
        <v>120</v>
      </c>
      <c r="C244" s="28"/>
      <c r="D244" s="28"/>
      <c r="E244" s="28"/>
      <c r="F244" s="28"/>
      <c r="G244" s="28"/>
      <c r="H244" s="28"/>
      <c r="I244" s="28"/>
      <c r="J244" s="28" t="str">
        <f t="shared" si="9"/>
        <v>7H850          Surgery/General</v>
      </c>
      <c r="K244" s="28"/>
      <c r="L244" s="28"/>
      <c r="M244" s="28"/>
      <c r="N244" s="28"/>
    </row>
    <row r="245" spans="1:15" hidden="1" x14ac:dyDescent="0.3">
      <c r="A245" s="34" t="s">
        <v>48</v>
      </c>
      <c r="B245" s="28" t="s">
        <v>56</v>
      </c>
      <c r="C245" s="28"/>
      <c r="D245" s="28"/>
      <c r="E245" s="28"/>
      <c r="F245" s="28"/>
      <c r="G245" s="28"/>
      <c r="H245" s="28"/>
      <c r="I245" s="28"/>
      <c r="J245" s="28" t="str">
        <f t="shared" si="9"/>
        <v>7H853          Surgery/Neurosurgery</v>
      </c>
      <c r="K245" s="28"/>
      <c r="L245" s="28"/>
      <c r="M245" s="28"/>
      <c r="N245" s="28"/>
    </row>
    <row r="246" spans="1:15" hidden="1" x14ac:dyDescent="0.3">
      <c r="A246" s="34" t="s">
        <v>346</v>
      </c>
      <c r="B246" s="28" t="s">
        <v>347</v>
      </c>
      <c r="C246" s="28"/>
      <c r="D246" s="28"/>
      <c r="E246" s="28"/>
      <c r="F246" s="28"/>
      <c r="G246" s="28"/>
      <c r="H246" s="28"/>
      <c r="I246" s="28"/>
      <c r="J246" s="28" t="str">
        <f t="shared" si="9"/>
        <v>7H860          Surgery/Otolaryngology</v>
      </c>
      <c r="K246" s="28"/>
      <c r="L246" s="28"/>
      <c r="M246" s="28"/>
      <c r="N246" s="28"/>
    </row>
    <row r="247" spans="1:15" hidden="1" x14ac:dyDescent="0.3">
      <c r="A247" s="34" t="s">
        <v>323</v>
      </c>
      <c r="B247" s="28" t="s">
        <v>333</v>
      </c>
      <c r="C247" s="28"/>
      <c r="D247" s="28"/>
      <c r="E247" s="28"/>
      <c r="F247" s="28"/>
      <c r="G247" s="28"/>
      <c r="H247" s="28"/>
      <c r="I247" s="28"/>
      <c r="J247" s="28" t="str">
        <f t="shared" si="9"/>
        <v>7H857          Surgery/Pediatrics</v>
      </c>
      <c r="K247" s="28"/>
      <c r="L247" s="28"/>
      <c r="M247" s="28"/>
      <c r="N247" s="28"/>
    </row>
    <row r="248" spans="1:15" hidden="1" x14ac:dyDescent="0.3">
      <c r="A248" s="34" t="s">
        <v>318</v>
      </c>
      <c r="B248" s="28" t="s">
        <v>328</v>
      </c>
      <c r="C248" s="28"/>
      <c r="D248" s="28"/>
      <c r="E248" s="28"/>
      <c r="F248" s="28"/>
      <c r="G248" s="28"/>
      <c r="H248" s="28"/>
      <c r="I248" s="28"/>
      <c r="J248" s="28" t="str">
        <f t="shared" si="9"/>
        <v>7H858          Surgery/Plastic</v>
      </c>
      <c r="K248" s="28"/>
      <c r="L248" s="28"/>
      <c r="M248" s="28"/>
      <c r="N248" s="28"/>
    </row>
    <row r="249" spans="1:15" hidden="1" x14ac:dyDescent="0.3">
      <c r="A249" s="34" t="s">
        <v>339</v>
      </c>
      <c r="B249" s="28" t="s">
        <v>345</v>
      </c>
      <c r="C249" s="28"/>
      <c r="D249" s="28"/>
      <c r="E249" s="28"/>
      <c r="F249" s="28"/>
      <c r="G249" s="28"/>
      <c r="H249" s="28"/>
      <c r="I249" s="28"/>
      <c r="J249" s="28" t="str">
        <f t="shared" si="9"/>
        <v>7H861          Surgery/Transplant</v>
      </c>
      <c r="K249" s="28"/>
      <c r="L249" s="28"/>
      <c r="M249" s="28"/>
      <c r="N249" s="28"/>
    </row>
    <row r="250" spans="1:15" hidden="1" x14ac:dyDescent="0.3">
      <c r="A250" s="34" t="s">
        <v>317</v>
      </c>
      <c r="B250" s="28" t="s">
        <v>327</v>
      </c>
      <c r="C250" s="28"/>
      <c r="D250" s="28"/>
      <c r="E250" s="28"/>
      <c r="F250" s="28"/>
      <c r="G250" s="28"/>
      <c r="H250" s="28"/>
      <c r="I250" s="28"/>
      <c r="J250" s="28" t="str">
        <f t="shared" si="9"/>
        <v>7H855          Surgery/Urology</v>
      </c>
      <c r="K250" s="28"/>
      <c r="L250" s="28"/>
      <c r="M250" s="28"/>
      <c r="N250" s="28"/>
    </row>
    <row r="251" spans="1:15" hidden="1" x14ac:dyDescent="0.3">
      <c r="A251" s="34" t="s">
        <v>320</v>
      </c>
      <c r="B251" s="28" t="s">
        <v>330</v>
      </c>
      <c r="C251" s="28"/>
      <c r="D251" s="28"/>
      <c r="E251" s="28"/>
      <c r="F251" s="28"/>
      <c r="G251" s="28"/>
      <c r="H251" s="28"/>
      <c r="I251" s="28"/>
      <c r="J251" s="28" t="str">
        <f t="shared" si="9"/>
        <v>7C900          Training, Education and Mentoring</v>
      </c>
      <c r="K251" s="28"/>
      <c r="L251" s="28"/>
      <c r="M251" s="28"/>
      <c r="N251" s="28"/>
      <c r="O251" s="28"/>
    </row>
    <row r="252" spans="1:15" hidden="1" x14ac:dyDescent="0.3">
      <c r="A252" s="34" t="s">
        <v>337</v>
      </c>
      <c r="B252" s="28" t="s">
        <v>343</v>
      </c>
      <c r="C252" s="28"/>
      <c r="D252" s="28"/>
      <c r="E252" s="28"/>
      <c r="F252" s="28"/>
      <c r="G252" s="28"/>
      <c r="H252" s="28"/>
      <c r="I252" s="28"/>
      <c r="J252" s="28" t="str">
        <f t="shared" si="9"/>
        <v>7C800          Translational Technologies &amp; Resources</v>
      </c>
      <c r="K252" s="28"/>
      <c r="L252" s="28"/>
      <c r="M252" s="28"/>
      <c r="N252" s="28"/>
      <c r="O252" s="28"/>
    </row>
    <row r="253" spans="1:15" hidden="1" x14ac:dyDescent="0.3">
      <c r="A253" s="34" t="s">
        <v>334</v>
      </c>
      <c r="B253" s="28" t="s">
        <v>340</v>
      </c>
      <c r="C253" s="28"/>
      <c r="D253" s="28"/>
      <c r="E253" s="28"/>
      <c r="F253" s="28"/>
      <c r="G253" s="28"/>
      <c r="H253" s="28"/>
      <c r="I253" s="28"/>
      <c r="J253" s="28" t="str">
        <f t="shared" si="9"/>
        <v>7H006          UK Health Plans</v>
      </c>
      <c r="K253" s="28"/>
      <c r="L253" s="28"/>
      <c r="M253" s="28"/>
      <c r="N253" s="28"/>
      <c r="O253" s="28"/>
    </row>
    <row r="254" spans="1:15" hidden="1" x14ac:dyDescent="0.3">
      <c r="A254" s="34" t="s">
        <v>335</v>
      </c>
      <c r="B254" s="28" t="s">
        <v>341</v>
      </c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</row>
    <row r="255" spans="1:15" hidden="1" x14ac:dyDescent="0.3">
      <c r="A255" s="34" t="s">
        <v>338</v>
      </c>
      <c r="B255" s="28" t="s">
        <v>344</v>
      </c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</row>
    <row r="256" spans="1:15" hidden="1" x14ac:dyDescent="0.3">
      <c r="A256" s="34" t="s">
        <v>322</v>
      </c>
      <c r="B256" s="28" t="s">
        <v>332</v>
      </c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</row>
    <row r="257" spans="1:15" hidden="1" x14ac:dyDescent="0.3">
      <c r="A257" s="34" t="s">
        <v>93</v>
      </c>
      <c r="B257" s="28" t="s">
        <v>94</v>
      </c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hidden="1" x14ac:dyDescent="0.3">
      <c r="A258" s="34" t="s">
        <v>91</v>
      </c>
      <c r="B258" s="28" t="s">
        <v>92</v>
      </c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</row>
    <row r="259" spans="1:15" hidden="1" x14ac:dyDescent="0.3">
      <c r="A259" s="34" t="s">
        <v>106</v>
      </c>
      <c r="B259" s="28" t="s">
        <v>114</v>
      </c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</row>
    <row r="260" spans="1:15" hidden="1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</row>
    <row r="261" spans="1:15" hidden="1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1:15" hidden="1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hidden="1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</row>
    <row r="264" spans="1:15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</row>
    <row r="265" spans="1:15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</row>
    <row r="266" spans="1:15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</row>
    <row r="267" spans="1:15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</row>
    <row r="269" spans="1:15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</row>
    <row r="270" spans="1:15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</row>
    <row r="271" spans="1:15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</row>
    <row r="272" spans="1:15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</row>
    <row r="274" spans="1:15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</row>
    <row r="276" spans="1:15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</row>
    <row r="277" spans="1:15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  <row r="279" spans="1:15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</row>
    <row r="280" spans="1:15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</row>
    <row r="281" spans="1:15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</row>
    <row r="282" spans="1:15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</row>
    <row r="284" spans="1:15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</row>
    <row r="285" spans="1:15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  <row r="286" spans="1:15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</row>
    <row r="287" spans="1:15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</row>
    <row r="289" spans="1:15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</row>
    <row r="290" spans="1:15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</row>
    <row r="291" spans="1:15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</row>
    <row r="292" spans="1:15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</row>
    <row r="294" spans="1:15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</row>
    <row r="295" spans="1:15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</row>
    <row r="296" spans="1:15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</row>
    <row r="297" spans="1:15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</row>
    <row r="299" spans="1:15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</row>
    <row r="300" spans="1:15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</row>
    <row r="301" spans="1:15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</row>
    <row r="302" spans="1:15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</row>
    <row r="304" spans="1:15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</row>
    <row r="305" spans="1:15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</row>
    <row r="306" spans="1:15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</row>
    <row r="307" spans="1:15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</row>
    <row r="309" spans="1:15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</row>
    <row r="310" spans="1:15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</row>
    <row r="311" spans="1:15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</row>
    <row r="312" spans="1:15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</row>
    <row r="314" spans="1:15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</row>
    <row r="315" spans="1:15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</row>
    <row r="316" spans="1:15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</row>
    <row r="317" spans="1:15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</row>
    <row r="319" spans="1:15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</row>
    <row r="320" spans="1:15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</row>
    <row r="321" spans="1:15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</row>
    <row r="322" spans="1:15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</row>
    <row r="323" spans="1:15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</row>
    <row r="324" spans="1:15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</row>
    <row r="325" spans="1:15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</row>
    <row r="326" spans="1:15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</row>
    <row r="327" spans="1:15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</row>
    <row r="329" spans="1:15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</row>
    <row r="330" spans="1:15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</row>
    <row r="331" spans="1:15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</row>
    <row r="332" spans="1:15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</row>
    <row r="334" spans="1:15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</row>
    <row r="335" spans="1:15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</row>
    <row r="336" spans="1:15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</row>
    <row r="337" spans="1:15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</row>
    <row r="338" spans="1:15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</row>
    <row r="339" spans="1:15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</row>
    <row r="341" spans="1:15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</row>
    <row r="342" spans="1:15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</row>
    <row r="344" spans="1:15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</row>
    <row r="345" spans="1:15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</row>
    <row r="346" spans="1:15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</row>
    <row r="347" spans="1:15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</row>
    <row r="349" spans="1:15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</row>
    <row r="350" spans="1:15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</row>
    <row r="351" spans="1:15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</row>
    <row r="352" spans="1:15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</row>
    <row r="353" spans="1:15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</row>
    <row r="354" spans="1:15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</row>
    <row r="355" spans="1:15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</row>
    <row r="356" spans="1:15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</row>
    <row r="357" spans="1:15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</row>
    <row r="359" spans="1:15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</row>
    <row r="360" spans="1:15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</row>
    <row r="361" spans="1:15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</row>
    <row r="362" spans="1:15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</row>
    <row r="364" spans="1:15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</row>
    <row r="365" spans="1:15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</row>
    <row r="366" spans="1:15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</row>
    <row r="367" spans="1:15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</row>
    <row r="369" spans="1:15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</row>
    <row r="370" spans="1:15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</row>
    <row r="371" spans="1:15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</row>
    <row r="372" spans="1:15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</row>
    <row r="374" spans="1:15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</row>
    <row r="375" spans="1:15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</row>
    <row r="376" spans="1:15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</row>
    <row r="377" spans="1:15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</row>
    <row r="379" spans="1:15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</row>
    <row r="380" spans="1:15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</row>
    <row r="381" spans="1:15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</row>
    <row r="382" spans="1:15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</row>
    <row r="384" spans="1:15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</row>
    <row r="385" spans="1:15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</row>
    <row r="386" spans="1:15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</row>
    <row r="387" spans="1:15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5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</row>
    <row r="389" spans="1:15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</row>
    <row r="390" spans="1:15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</row>
    <row r="391" spans="1:15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5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</row>
    <row r="394" spans="1:15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</row>
    <row r="395" spans="1:15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</row>
    <row r="396" spans="1:15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</row>
    <row r="397" spans="1:15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</row>
    <row r="398" spans="1:15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</row>
    <row r="399" spans="1:15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</row>
    <row r="400" spans="1:15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</row>
    <row r="401" spans="1:15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</row>
    <row r="402" spans="1:15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</row>
    <row r="403" spans="1:15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</row>
    <row r="404" spans="1:15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</row>
    <row r="405" spans="1:15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</row>
    <row r="406" spans="1:15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</row>
    <row r="407" spans="1:15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5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</row>
    <row r="409" spans="1:15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</row>
    <row r="411" spans="1:15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</row>
    <row r="412" spans="1:15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</row>
    <row r="413" spans="1:15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</row>
    <row r="414" spans="1:15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</row>
    <row r="415" spans="1:15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</row>
    <row r="416" spans="1:15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</row>
    <row r="417" spans="1:15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</row>
    <row r="418" spans="1:15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</row>
    <row r="419" spans="1:15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</row>
    <row r="420" spans="1:15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</row>
    <row r="421" spans="1:15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</row>
    <row r="422" spans="1:15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</row>
    <row r="424" spans="1:15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</row>
    <row r="425" spans="1:15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</row>
    <row r="426" spans="1:15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</row>
    <row r="427" spans="1:15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</row>
    <row r="429" spans="1:15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</row>
    <row r="431" spans="1:15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</row>
    <row r="432" spans="1:15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</row>
    <row r="434" spans="1:15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</row>
    <row r="435" spans="1:15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</row>
    <row r="436" spans="1:15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</row>
    <row r="437" spans="1:15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</row>
    <row r="439" spans="1:15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</row>
    <row r="440" spans="1:15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</row>
    <row r="441" spans="1:15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</row>
    <row r="442" spans="1:15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</row>
    <row r="444" spans="1:15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</row>
    <row r="445" spans="1:15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</row>
    <row r="446" spans="1:15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</row>
    <row r="447" spans="1:15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</row>
    <row r="448" spans="1:15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</row>
    <row r="449" spans="1:15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</row>
    <row r="450" spans="1:15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</row>
    <row r="451" spans="1:15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</row>
    <row r="452" spans="1:15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</row>
    <row r="454" spans="1:15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</row>
    <row r="455" spans="1:15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</row>
    <row r="456" spans="1:15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</row>
    <row r="457" spans="1:15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</row>
    <row r="458" spans="1:15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</row>
    <row r="459" spans="1:15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</row>
    <row r="460" spans="1:15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</row>
    <row r="461" spans="1:15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</row>
    <row r="462" spans="1:15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</row>
    <row r="463" spans="1:15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</row>
    <row r="464" spans="1:15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</row>
    <row r="465" spans="1:15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</row>
    <row r="466" spans="1:15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</row>
    <row r="467" spans="1:15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</row>
    <row r="469" spans="1:15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</row>
    <row r="470" spans="1:15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</row>
    <row r="471" spans="1:15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</row>
    <row r="472" spans="1:15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</row>
    <row r="474" spans="1:15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</row>
    <row r="475" spans="1:15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</row>
    <row r="476" spans="1:15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</row>
    <row r="477" spans="1:15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</row>
    <row r="479" spans="1:15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</row>
    <row r="480" spans="1:15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</row>
    <row r="481" spans="1:15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</row>
    <row r="482" spans="1:15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</row>
    <row r="483" spans="1:15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</row>
    <row r="484" spans="1:15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</row>
    <row r="485" spans="1:15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</row>
    <row r="486" spans="1:15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</row>
    <row r="487" spans="1:15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</row>
    <row r="489" spans="1:15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</row>
    <row r="490" spans="1:15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</row>
    <row r="491" spans="1:15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</row>
    <row r="492" spans="1:15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</row>
    <row r="493" spans="1:15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</row>
    <row r="494" spans="1:15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</row>
    <row r="495" spans="1:15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</row>
    <row r="496" spans="1:15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</row>
    <row r="497" spans="1:15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</row>
    <row r="498" spans="1:15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</row>
    <row r="499" spans="1:15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</row>
    <row r="500" spans="1:15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</row>
    <row r="501" spans="1:15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</row>
    <row r="502" spans="1:15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</row>
    <row r="504" spans="1:15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</row>
    <row r="505" spans="1:15" x14ac:dyDescent="0.3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</row>
    <row r="506" spans="1:15" x14ac:dyDescent="0.3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</row>
    <row r="507" spans="1:15" x14ac:dyDescent="0.3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3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</row>
    <row r="509" spans="1:15" x14ac:dyDescent="0.3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</row>
    <row r="510" spans="1:15" x14ac:dyDescent="0.3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</row>
    <row r="511" spans="1:15" x14ac:dyDescent="0.3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</row>
    <row r="512" spans="1:15" x14ac:dyDescent="0.3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4" spans="1:15" x14ac:dyDescent="0.3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</row>
    <row r="515" spans="1:15" x14ac:dyDescent="0.3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</row>
    <row r="516" spans="1:15" x14ac:dyDescent="0.3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</row>
    <row r="517" spans="1:15" x14ac:dyDescent="0.3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3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</row>
    <row r="519" spans="1:15" x14ac:dyDescent="0.3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</row>
    <row r="520" spans="1:15" x14ac:dyDescent="0.3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</row>
    <row r="521" spans="1:15" x14ac:dyDescent="0.3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</row>
    <row r="522" spans="1:15" x14ac:dyDescent="0.3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</row>
    <row r="523" spans="1:15" x14ac:dyDescent="0.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</row>
    <row r="524" spans="1:15" x14ac:dyDescent="0.3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</row>
    <row r="525" spans="1:15" x14ac:dyDescent="0.3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</row>
    <row r="526" spans="1:15" x14ac:dyDescent="0.3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</row>
    <row r="527" spans="1:15" x14ac:dyDescent="0.3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3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</row>
    <row r="529" spans="1:15" x14ac:dyDescent="0.3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 x14ac:dyDescent="0.3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 x14ac:dyDescent="0.3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 x14ac:dyDescent="0.3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 x14ac:dyDescent="0.3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 x14ac:dyDescent="0.3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 x14ac:dyDescent="0.3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 x14ac:dyDescent="0.3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3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 x14ac:dyDescent="0.3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 x14ac:dyDescent="0.3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 x14ac:dyDescent="0.3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 x14ac:dyDescent="0.3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3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 x14ac:dyDescent="0.3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 x14ac:dyDescent="0.3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 x14ac:dyDescent="0.3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 x14ac:dyDescent="0.3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 x14ac:dyDescent="0.3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 x14ac:dyDescent="0.3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 x14ac:dyDescent="0.3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 x14ac:dyDescent="0.3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 x14ac:dyDescent="0.3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 x14ac:dyDescent="0.3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 x14ac:dyDescent="0.3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 x14ac:dyDescent="0.3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 x14ac:dyDescent="0.3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 x14ac:dyDescent="0.3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3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 x14ac:dyDescent="0.3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 x14ac:dyDescent="0.3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 x14ac:dyDescent="0.3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 x14ac:dyDescent="0.3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3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 x14ac:dyDescent="0.3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 x14ac:dyDescent="0.3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 x14ac:dyDescent="0.3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 x14ac:dyDescent="0.3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 x14ac:dyDescent="0.3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 x14ac:dyDescent="0.3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 x14ac:dyDescent="0.3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 x14ac:dyDescent="0.3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 x14ac:dyDescent="0.3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3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 x14ac:dyDescent="0.3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 x14ac:dyDescent="0.3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 x14ac:dyDescent="0.3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 x14ac:dyDescent="0.3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3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 x14ac:dyDescent="0.3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 x14ac:dyDescent="0.3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 x14ac:dyDescent="0.3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 x14ac:dyDescent="0.3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 x14ac:dyDescent="0.3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 x14ac:dyDescent="0.3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 x14ac:dyDescent="0.3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 x14ac:dyDescent="0.3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 x14ac:dyDescent="0.3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 x14ac:dyDescent="0.3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 x14ac:dyDescent="0.3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 x14ac:dyDescent="0.3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 x14ac:dyDescent="0.3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 x14ac:dyDescent="0.3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 x14ac:dyDescent="0.3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 x14ac:dyDescent="0.3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 x14ac:dyDescent="0.3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 x14ac:dyDescent="0.3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 x14ac:dyDescent="0.3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 x14ac:dyDescent="0.3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 x14ac:dyDescent="0.3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 x14ac:dyDescent="0.3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 x14ac:dyDescent="0.3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 x14ac:dyDescent="0.3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3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 x14ac:dyDescent="0.3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 x14ac:dyDescent="0.3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 x14ac:dyDescent="0.3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 x14ac:dyDescent="0.3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3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 x14ac:dyDescent="0.3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 x14ac:dyDescent="0.3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 x14ac:dyDescent="0.3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 x14ac:dyDescent="0.3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3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 x14ac:dyDescent="0.3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 x14ac:dyDescent="0.3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 x14ac:dyDescent="0.3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 x14ac:dyDescent="0.3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3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 x14ac:dyDescent="0.3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 x14ac:dyDescent="0.3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 x14ac:dyDescent="0.3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 x14ac:dyDescent="0.3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 x14ac:dyDescent="0.3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 x14ac:dyDescent="0.3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 x14ac:dyDescent="0.3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 x14ac:dyDescent="0.3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 x14ac:dyDescent="0.3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 x14ac:dyDescent="0.3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 x14ac:dyDescent="0.3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 x14ac:dyDescent="0.3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 x14ac:dyDescent="0.3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 x14ac:dyDescent="0.3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3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 x14ac:dyDescent="0.3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 x14ac:dyDescent="0.3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 x14ac:dyDescent="0.3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 x14ac:dyDescent="0.3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 x14ac:dyDescent="0.3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 x14ac:dyDescent="0.3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 x14ac:dyDescent="0.3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 x14ac:dyDescent="0.3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 x14ac:dyDescent="0.3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 x14ac:dyDescent="0.3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 x14ac:dyDescent="0.3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 x14ac:dyDescent="0.3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 x14ac:dyDescent="0.3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 x14ac:dyDescent="0.3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3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 x14ac:dyDescent="0.3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 x14ac:dyDescent="0.3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 x14ac:dyDescent="0.3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 x14ac:dyDescent="0.3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 x14ac:dyDescent="0.3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 x14ac:dyDescent="0.3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 x14ac:dyDescent="0.3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 x14ac:dyDescent="0.3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 x14ac:dyDescent="0.3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3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 x14ac:dyDescent="0.3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 x14ac:dyDescent="0.3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 x14ac:dyDescent="0.3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 x14ac:dyDescent="0.3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 x14ac:dyDescent="0.3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 x14ac:dyDescent="0.3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 x14ac:dyDescent="0.3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 x14ac:dyDescent="0.3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 x14ac:dyDescent="0.3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3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 x14ac:dyDescent="0.3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 x14ac:dyDescent="0.3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 x14ac:dyDescent="0.3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 x14ac:dyDescent="0.3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3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 x14ac:dyDescent="0.3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 x14ac:dyDescent="0.3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 x14ac:dyDescent="0.3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 x14ac:dyDescent="0.3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3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 x14ac:dyDescent="0.3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 x14ac:dyDescent="0.3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 x14ac:dyDescent="0.3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 x14ac:dyDescent="0.3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 x14ac:dyDescent="0.3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 x14ac:dyDescent="0.3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 x14ac:dyDescent="0.3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 x14ac:dyDescent="0.3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 x14ac:dyDescent="0.3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 x14ac:dyDescent="0.3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 x14ac:dyDescent="0.3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 x14ac:dyDescent="0.3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 x14ac:dyDescent="0.3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 x14ac:dyDescent="0.3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3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 x14ac:dyDescent="0.3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 x14ac:dyDescent="0.3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 x14ac:dyDescent="0.3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 x14ac:dyDescent="0.3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3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 x14ac:dyDescent="0.3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 x14ac:dyDescent="0.3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 x14ac:dyDescent="0.3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 x14ac:dyDescent="0.3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 x14ac:dyDescent="0.3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 x14ac:dyDescent="0.3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 x14ac:dyDescent="0.3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 x14ac:dyDescent="0.3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 x14ac:dyDescent="0.3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3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 x14ac:dyDescent="0.3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 x14ac:dyDescent="0.3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 x14ac:dyDescent="0.3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 x14ac:dyDescent="0.3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 x14ac:dyDescent="0.3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 x14ac:dyDescent="0.3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 x14ac:dyDescent="0.3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 x14ac:dyDescent="0.3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 x14ac:dyDescent="0.3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3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 x14ac:dyDescent="0.3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 x14ac:dyDescent="0.3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 x14ac:dyDescent="0.3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 x14ac:dyDescent="0.3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3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 x14ac:dyDescent="0.3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 x14ac:dyDescent="0.3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 x14ac:dyDescent="0.3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 x14ac:dyDescent="0.3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3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 x14ac:dyDescent="0.3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1:15" x14ac:dyDescent="0.3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</row>
    <row r="731" spans="1:15" x14ac:dyDescent="0.3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1:15" x14ac:dyDescent="0.3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3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1:15" x14ac:dyDescent="0.3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</row>
    <row r="735" spans="1:15" x14ac:dyDescent="0.3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1:15" x14ac:dyDescent="0.3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</row>
    <row r="737" spans="1:15" x14ac:dyDescent="0.3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3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</row>
    <row r="739" spans="1:15" x14ac:dyDescent="0.3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1:15" x14ac:dyDescent="0.3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</row>
    <row r="741" spans="1:15" x14ac:dyDescent="0.3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1:15" x14ac:dyDescent="0.3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</row>
    <row r="743" spans="1:15" x14ac:dyDescent="0.3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1:15" x14ac:dyDescent="0.3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</row>
    <row r="745" spans="1:15" x14ac:dyDescent="0.3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1:15" x14ac:dyDescent="0.3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</row>
    <row r="747" spans="1:15" x14ac:dyDescent="0.3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3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</row>
    <row r="749" spans="1:15" x14ac:dyDescent="0.3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1:15" x14ac:dyDescent="0.3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</row>
    <row r="751" spans="1:15" x14ac:dyDescent="0.3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1:15" x14ac:dyDescent="0.3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3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1:15" x14ac:dyDescent="0.3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</row>
    <row r="755" spans="1:15" x14ac:dyDescent="0.3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1:15" x14ac:dyDescent="0.3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</row>
    <row r="757" spans="1:15" x14ac:dyDescent="0.3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3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</row>
    <row r="759" spans="1:15" x14ac:dyDescent="0.3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1:15" x14ac:dyDescent="0.3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</row>
    <row r="761" spans="1:15" x14ac:dyDescent="0.3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1:15" x14ac:dyDescent="0.3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</row>
    <row r="763" spans="1:15" x14ac:dyDescent="0.3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1:15" x14ac:dyDescent="0.3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</row>
    <row r="765" spans="1:15" x14ac:dyDescent="0.3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1:15" x14ac:dyDescent="0.3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</row>
    <row r="767" spans="1:15" x14ac:dyDescent="0.3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3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</row>
    <row r="769" spans="1:15" x14ac:dyDescent="0.3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1:15" x14ac:dyDescent="0.3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</row>
    <row r="771" spans="1:15" x14ac:dyDescent="0.3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1:15" x14ac:dyDescent="0.3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</row>
    <row r="773" spans="1:15" x14ac:dyDescent="0.3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1:15" x14ac:dyDescent="0.3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</row>
    <row r="775" spans="1:15" x14ac:dyDescent="0.3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1:15" x14ac:dyDescent="0.3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</row>
    <row r="777" spans="1:15" x14ac:dyDescent="0.3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3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</row>
    <row r="779" spans="1:15" x14ac:dyDescent="0.3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1:15" x14ac:dyDescent="0.3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</row>
    <row r="781" spans="1:15" x14ac:dyDescent="0.3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1:15" x14ac:dyDescent="0.3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3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1:15" x14ac:dyDescent="0.3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</row>
    <row r="785" spans="1:15" x14ac:dyDescent="0.3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1:15" x14ac:dyDescent="0.3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</row>
    <row r="787" spans="1:15" x14ac:dyDescent="0.3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3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</row>
    <row r="789" spans="1:15" x14ac:dyDescent="0.3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1:15" x14ac:dyDescent="0.3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</row>
    <row r="791" spans="1:15" x14ac:dyDescent="0.3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1:15" x14ac:dyDescent="0.3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3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1:15" x14ac:dyDescent="0.3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</row>
    <row r="795" spans="1:15" x14ac:dyDescent="0.3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1:15" x14ac:dyDescent="0.3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</row>
    <row r="797" spans="1:15" x14ac:dyDescent="0.3">
      <c r="A797" s="28"/>
      <c r="B797" s="28"/>
      <c r="C797" s="28"/>
      <c r="D797" s="28"/>
      <c r="E797" s="28"/>
      <c r="N797" s="28"/>
      <c r="O797" s="28"/>
    </row>
    <row r="798" spans="1:15" x14ac:dyDescent="0.3">
      <c r="A798" s="28"/>
      <c r="B798" s="28"/>
      <c r="C798" s="28"/>
      <c r="D798" s="28"/>
      <c r="E798" s="28"/>
      <c r="N798" s="28"/>
      <c r="O798" s="28"/>
    </row>
    <row r="799" spans="1:15" x14ac:dyDescent="0.3">
      <c r="A799" s="28"/>
      <c r="B799" s="28"/>
      <c r="C799" s="28"/>
      <c r="D799" s="28"/>
      <c r="E799" s="28"/>
      <c r="N799" s="28"/>
      <c r="O799" s="28"/>
    </row>
    <row r="800" spans="1:15" x14ac:dyDescent="0.3">
      <c r="A800" s="28"/>
      <c r="B800" s="28"/>
      <c r="C800" s="28"/>
      <c r="D800" s="28"/>
      <c r="E800" s="28"/>
      <c r="N800" s="28"/>
      <c r="O800" s="28"/>
    </row>
    <row r="801" spans="1:15" x14ac:dyDescent="0.3">
      <c r="A801" s="28"/>
      <c r="B801" s="28"/>
      <c r="C801" s="28"/>
      <c r="D801" s="28"/>
      <c r="E801" s="28"/>
      <c r="N801" s="28"/>
      <c r="O801" s="28"/>
    </row>
    <row r="802" spans="1:15" x14ac:dyDescent="0.3">
      <c r="A802" s="28"/>
      <c r="B802" s="28"/>
      <c r="C802" s="28"/>
      <c r="D802" s="28"/>
      <c r="E802" s="28"/>
      <c r="N802" s="28"/>
      <c r="O802" s="28"/>
    </row>
    <row r="803" spans="1:15" x14ac:dyDescent="0.3">
      <c r="O803" s="28"/>
    </row>
  </sheetData>
  <mergeCells count="2">
    <mergeCell ref="A12:F12"/>
    <mergeCell ref="A15:B15"/>
  </mergeCells>
  <dataValidations count="1">
    <dataValidation type="list" allowBlank="1" showInputMessage="1" showErrorMessage="1" sqref="B4:B11">
      <formula1>$O$4:$O$10</formula1>
    </dataValidation>
  </dataValidations>
  <hyperlinks>
    <hyperlink ref="Q3" r:id="rId1" location="fringe" display="fringe"/>
    <hyperlink ref="D3" r:id="rId2"/>
  </hyperlinks>
  <pageMargins left="0.7" right="0.7" top="0.75" bottom="0.75" header="0.3" footer="0.3"/>
  <pageSetup scale="7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2"/>
  <sheetViews>
    <sheetView showZeros="0" zoomScale="85" zoomScaleNormal="85" workbookViewId="0">
      <selection activeCell="N10" sqref="N10"/>
    </sheetView>
  </sheetViews>
  <sheetFormatPr defaultRowHeight="14.4" x14ac:dyDescent="0.3"/>
  <cols>
    <col min="2" max="2" width="17.88671875" style="124" customWidth="1"/>
    <col min="3" max="3" width="26.44140625" customWidth="1"/>
    <col min="4" max="4" width="16.6640625" customWidth="1"/>
    <col min="6" max="6" width="8.88671875" style="124" customWidth="1"/>
    <col min="8" max="8" width="10.33203125" bestFit="1" customWidth="1"/>
    <col min="9" max="9" width="10.44140625" customWidth="1"/>
    <col min="12" max="12" width="9.33203125" bestFit="1" customWidth="1"/>
    <col min="14" max="14" width="10.33203125" bestFit="1" customWidth="1"/>
  </cols>
  <sheetData>
    <row r="1" spans="1:18" ht="18" x14ac:dyDescent="0.35">
      <c r="C1" s="19" t="s">
        <v>0</v>
      </c>
    </row>
    <row r="2" spans="1:18" x14ac:dyDescent="0.3">
      <c r="C2" s="27" t="s">
        <v>1</v>
      </c>
    </row>
    <row r="3" spans="1:18" ht="43.2" x14ac:dyDescent="0.3">
      <c r="A3" t="s">
        <v>499</v>
      </c>
      <c r="B3" s="125" t="s">
        <v>506</v>
      </c>
      <c r="C3" s="13" t="s">
        <v>2</v>
      </c>
      <c r="D3" s="64" t="s">
        <v>3</v>
      </c>
      <c r="E3" s="38" t="s">
        <v>4</v>
      </c>
      <c r="F3" s="123" t="s">
        <v>503</v>
      </c>
      <c r="G3" s="13" t="s">
        <v>5</v>
      </c>
      <c r="H3" s="1" t="s">
        <v>31</v>
      </c>
      <c r="I3" s="1" t="s">
        <v>32</v>
      </c>
      <c r="J3" s="1" t="s">
        <v>39</v>
      </c>
      <c r="K3" s="1" t="s">
        <v>33</v>
      </c>
      <c r="L3" s="1" t="s">
        <v>41</v>
      </c>
      <c r="M3" s="1" t="s">
        <v>34</v>
      </c>
      <c r="N3" s="1" t="s">
        <v>35</v>
      </c>
      <c r="O3" s="13"/>
      <c r="P3" s="16" t="s">
        <v>500</v>
      </c>
      <c r="Q3" s="2" t="s">
        <v>32</v>
      </c>
      <c r="R3" s="32" t="s">
        <v>40</v>
      </c>
    </row>
    <row r="4" spans="1:18" x14ac:dyDescent="0.3">
      <c r="A4" s="72"/>
      <c r="B4" s="73"/>
      <c r="C4" s="78" t="str">
        <f>+DETAILED!C4</f>
        <v>Kathleen O'Connor</v>
      </c>
      <c r="D4" s="79" t="str">
        <f>+DETAILED!D4</f>
        <v>Faculty</v>
      </c>
      <c r="E4" s="54">
        <f>DETAILED!E4*1.02</f>
        <v>161247</v>
      </c>
      <c r="F4" s="174">
        <f>+DETAILED!F4</f>
        <v>3.6</v>
      </c>
      <c r="G4" s="74">
        <f>+DETAILED!G4</f>
        <v>0.3</v>
      </c>
      <c r="H4" s="54">
        <f>IF((E4&gt;DETAILED!$D$40),(DETAILED!$D$40*G4),E4*G4)</f>
        <v>48374</v>
      </c>
      <c r="I4" s="54">
        <f t="shared" ref="I4:I16" si="0">IF(D4="Faculty",$Q$4,IF(D4="Staff", $Q$5, IF(D4="Post-Doc",$Q$6,IF(D4="Student",$Q$7,0))))</f>
        <v>11396</v>
      </c>
      <c r="J4" s="74">
        <f t="shared" ref="J4:J16" si="1">IF(D4="Faculty",$R$4,IF(D4="Staff", $R$5, IF(D4="Post-Doc",$R$6,IF(D4="Student",$R$7,IF(D4="Temp",$R$9,0)))))</f>
        <v>0.22309999999999999</v>
      </c>
      <c r="K4" s="54">
        <f>IF(E4&lt;DETAILED!$D$40,I4*G4,((DETAILED!$D$40*I4)/E4)*G4)</f>
        <v>3419</v>
      </c>
      <c r="L4" s="54">
        <f>J4*H4</f>
        <v>10792</v>
      </c>
      <c r="M4" s="54">
        <f>K4+L4</f>
        <v>14211</v>
      </c>
      <c r="N4" s="54">
        <f>H4+M4</f>
        <v>62585</v>
      </c>
      <c r="P4" s="4" t="s">
        <v>7</v>
      </c>
      <c r="Q4" s="52">
        <f>+DETAILED!Q4*1.03</f>
        <v>11396</v>
      </c>
      <c r="R4" s="6">
        <f>+DETAILED!R4*1.05</f>
        <v>0.22309999999999999</v>
      </c>
    </row>
    <row r="5" spans="1:18" x14ac:dyDescent="0.3">
      <c r="A5" s="72"/>
      <c r="B5" s="73"/>
      <c r="C5" s="78" t="str">
        <f>+DETAILED!C5</f>
        <v>Min Chen</v>
      </c>
      <c r="D5" s="78" t="str">
        <f>+DETAILED!D5</f>
        <v>Faculty</v>
      </c>
      <c r="E5" s="54">
        <f>DETAILED!E5*1.02</f>
        <v>70706</v>
      </c>
      <c r="F5" s="174">
        <f>+DETAILED!F5</f>
        <v>3</v>
      </c>
      <c r="G5" s="74">
        <f>+DETAILED!G5</f>
        <v>0.25</v>
      </c>
      <c r="H5" s="54">
        <f>IF((E5&gt;DETAILED!$D$40),(DETAILED!$D$40*G5),E5*G5)</f>
        <v>17677</v>
      </c>
      <c r="I5" s="54">
        <f t="shared" si="0"/>
        <v>11396</v>
      </c>
      <c r="J5" s="74">
        <f t="shared" si="1"/>
        <v>0.22309999999999999</v>
      </c>
      <c r="K5" s="54">
        <f>IF(E5&lt;DETAILED!$D$40,I5*G5,((DETAILED!$D$40*I5)/E5)*G5)</f>
        <v>2849</v>
      </c>
      <c r="L5" s="54">
        <f t="shared" ref="L5:L13" si="2">J5*H5</f>
        <v>3944</v>
      </c>
      <c r="M5" s="54">
        <f t="shared" ref="M5:M13" si="3">K5+L5</f>
        <v>6793</v>
      </c>
      <c r="N5" s="54">
        <f t="shared" ref="N5:N13" si="4">H5+M5</f>
        <v>24470</v>
      </c>
      <c r="P5" s="4" t="s">
        <v>8</v>
      </c>
      <c r="Q5" s="52">
        <f>+DETAILED!Q5*1.03</f>
        <v>11396</v>
      </c>
      <c r="R5" s="6">
        <f>+DETAILED!R5*1.05</f>
        <v>0.2263</v>
      </c>
    </row>
    <row r="6" spans="1:18" x14ac:dyDescent="0.3">
      <c r="A6" s="72"/>
      <c r="B6" s="73"/>
      <c r="C6" s="78" t="str">
        <f>+DETAILED!C6</f>
        <v>Yvonne, Fondufe-Mittendorf</v>
      </c>
      <c r="D6" s="79" t="str">
        <f>+DETAILED!D6</f>
        <v>Faculty</v>
      </c>
      <c r="E6" s="54">
        <f>DETAILED!E6*1.02</f>
        <v>127500</v>
      </c>
      <c r="F6" s="174">
        <f>+DETAILED!F6</f>
        <v>0.6</v>
      </c>
      <c r="G6" s="74">
        <f>+DETAILED!G6</f>
        <v>0.05</v>
      </c>
      <c r="H6" s="54">
        <f>IF((E6&gt;DETAILED!$D$40),(DETAILED!$D$40*G6),E6*G6)</f>
        <v>6375</v>
      </c>
      <c r="I6" s="54">
        <f t="shared" si="0"/>
        <v>11396</v>
      </c>
      <c r="J6" s="74">
        <f t="shared" si="1"/>
        <v>0.22309999999999999</v>
      </c>
      <c r="K6" s="54">
        <f>IF(E6&lt;DETAILED!$D$40,I6*G6,((DETAILED!$D$40*I6)/E6)*G6)</f>
        <v>570</v>
      </c>
      <c r="L6" s="54">
        <f t="shared" si="2"/>
        <v>1422</v>
      </c>
      <c r="M6" s="54">
        <f t="shared" si="3"/>
        <v>1992</v>
      </c>
      <c r="N6" s="54">
        <f t="shared" si="4"/>
        <v>8367</v>
      </c>
      <c r="P6" s="4" t="s">
        <v>9</v>
      </c>
      <c r="Q6" s="52">
        <f>+DETAILED!Q6*1.03</f>
        <v>11396</v>
      </c>
      <c r="R6" s="6">
        <f>+DETAILED!R6*1.05</f>
        <v>9.2899999999999996E-2</v>
      </c>
    </row>
    <row r="7" spans="1:18" x14ac:dyDescent="0.3">
      <c r="A7" s="72"/>
      <c r="B7" s="73"/>
      <c r="C7" s="78" t="str">
        <f>+DETAILED!C7</f>
        <v>Chi Wang</v>
      </c>
      <c r="D7" s="78" t="str">
        <f>+DETAILED!D7</f>
        <v>Faculty</v>
      </c>
      <c r="E7" s="54">
        <f>DETAILED!E7*1.02</f>
        <v>122849</v>
      </c>
      <c r="F7" s="174">
        <f>+DETAILED!F7</f>
        <v>0.6</v>
      </c>
      <c r="G7" s="74">
        <f>+DETAILED!G7</f>
        <v>0.05</v>
      </c>
      <c r="H7" s="54">
        <f>IF((E7&gt;DETAILED!$D$40),(DETAILED!$D$40*G7),E7*G7)</f>
        <v>6142</v>
      </c>
      <c r="I7" s="54">
        <f t="shared" si="0"/>
        <v>11396</v>
      </c>
      <c r="J7" s="74">
        <f t="shared" si="1"/>
        <v>0.22309999999999999</v>
      </c>
      <c r="K7" s="54">
        <f>IF(E7&lt;DETAILED!$D$40,I7*G7,((DETAILED!$D$40*I7)/E7)*G7)</f>
        <v>570</v>
      </c>
      <c r="L7" s="54">
        <f t="shared" si="2"/>
        <v>1370</v>
      </c>
      <c r="M7" s="54">
        <f t="shared" si="3"/>
        <v>1940</v>
      </c>
      <c r="N7" s="54">
        <f t="shared" si="4"/>
        <v>8082</v>
      </c>
      <c r="P7" s="4" t="s">
        <v>10</v>
      </c>
      <c r="Q7" s="52">
        <f>+DETAILED!Q7*1.03</f>
        <v>2575</v>
      </c>
      <c r="R7" s="6">
        <f>+DETAILED!R7*1.05</f>
        <v>9.2899999999999996E-2</v>
      </c>
    </row>
    <row r="8" spans="1:18" x14ac:dyDescent="0.3">
      <c r="A8" s="72"/>
      <c r="B8" s="73"/>
      <c r="C8" s="78" t="str">
        <f>+DETAILED!C8</f>
        <v>Kurt Hodges</v>
      </c>
      <c r="D8" s="78" t="str">
        <f>+DETAILED!D8</f>
        <v>Faculty</v>
      </c>
      <c r="E8" s="54">
        <f>DETAILED!E8*1.02</f>
        <v>234600</v>
      </c>
      <c r="F8" s="174">
        <f>+DETAILED!F8</f>
        <v>0.6</v>
      </c>
      <c r="G8" s="74">
        <f>+DETAILED!G8</f>
        <v>0.05</v>
      </c>
      <c r="H8" s="54">
        <f>IF((E8&gt;DETAILED!$D$40),(DETAILED!$D$40*G8),E8*G8)</f>
        <v>9255</v>
      </c>
      <c r="I8" s="54">
        <f t="shared" si="0"/>
        <v>11396</v>
      </c>
      <c r="J8" s="74">
        <f t="shared" si="1"/>
        <v>0.22309999999999999</v>
      </c>
      <c r="K8" s="54">
        <f>IF(E8&lt;DETAILED!$D$40,I8*G8,((DETAILED!$D$40*I8)/E8)*G8)</f>
        <v>450</v>
      </c>
      <c r="L8" s="54">
        <f t="shared" si="2"/>
        <v>2065</v>
      </c>
      <c r="M8" s="54">
        <f t="shared" si="3"/>
        <v>2515</v>
      </c>
      <c r="N8" s="54">
        <f t="shared" si="4"/>
        <v>11770</v>
      </c>
      <c r="P8" s="4" t="s">
        <v>476</v>
      </c>
      <c r="Q8" s="52">
        <f>+DETAILED!Q8*1.105</f>
        <v>0</v>
      </c>
      <c r="R8" s="6">
        <f>+DETAILED!R8*1.05</f>
        <v>0.20480000000000001</v>
      </c>
    </row>
    <row r="9" spans="1:18" x14ac:dyDescent="0.3">
      <c r="A9" s="72"/>
      <c r="B9" s="73"/>
      <c r="C9" s="78" t="str">
        <f>+DETAILED!C9</f>
        <v>Teresea Knifley</v>
      </c>
      <c r="D9" s="80" t="str">
        <f>+DETAILED!D9</f>
        <v>Staff</v>
      </c>
      <c r="E9" s="54">
        <f>DETAILED!E9*1.02</f>
        <v>49412</v>
      </c>
      <c r="F9" s="174">
        <f>+DETAILED!F9</f>
        <v>6</v>
      </c>
      <c r="G9" s="74">
        <f>+DETAILED!G9</f>
        <v>0.5</v>
      </c>
      <c r="H9" s="54">
        <f>IF((E9&gt;DETAILED!$D$40),(DETAILED!$D$40*G9),E9*G9)</f>
        <v>24706</v>
      </c>
      <c r="I9" s="54">
        <f t="shared" si="0"/>
        <v>11396</v>
      </c>
      <c r="J9" s="74">
        <f t="shared" si="1"/>
        <v>0.2263</v>
      </c>
      <c r="K9" s="54">
        <f>IF(E9&lt;DETAILED!$D$40,I9*G9,((DETAILED!$D$40*I9)/E9)*G9)</f>
        <v>5698</v>
      </c>
      <c r="L9" s="54">
        <f>J9*H9</f>
        <v>5591</v>
      </c>
      <c r="M9" s="54">
        <f>K9+L9</f>
        <v>11289</v>
      </c>
      <c r="N9" s="54">
        <f>H9+M9</f>
        <v>35995</v>
      </c>
      <c r="P9" s="10" t="s">
        <v>11</v>
      </c>
      <c r="Q9" s="53">
        <f>+DETAILED!Q9*1.105</f>
        <v>0</v>
      </c>
      <c r="R9" s="17">
        <f>+DETAILED!R9*1.05</f>
        <v>9.4500000000000001E-2</v>
      </c>
    </row>
    <row r="10" spans="1:18" s="124" customFormat="1" x14ac:dyDescent="0.3">
      <c r="A10" s="72"/>
      <c r="B10" s="73"/>
      <c r="C10" s="78" t="s">
        <v>529</v>
      </c>
      <c r="D10" s="80" t="s">
        <v>9</v>
      </c>
      <c r="E10" s="54">
        <v>48425</v>
      </c>
      <c r="F10" s="174">
        <v>12</v>
      </c>
      <c r="G10" s="74">
        <v>1</v>
      </c>
      <c r="H10" s="54">
        <f>IF((E10&gt;DETAILED!$D$40),(DETAILED!$D$40*G10),E10*G10)</f>
        <v>48425</v>
      </c>
      <c r="I10" s="54">
        <f t="shared" ref="I10" si="5">IF(D10="Faculty",$Q$4,IF(D10="Staff", $Q$5, IF(D10="Post-Doc",$Q$6,IF(D10="Student",$Q$7,0))))</f>
        <v>11396</v>
      </c>
      <c r="J10" s="74">
        <f t="shared" ref="J10" si="6">IF(D10="Faculty",$R$4,IF(D10="Staff", $R$5, IF(D10="Post-Doc",$R$6,IF(D10="Student",$R$7,IF(D10="Temp",$R$9,0)))))</f>
        <v>9.2899999999999996E-2</v>
      </c>
      <c r="K10" s="54">
        <f>IF(E10&lt;DETAILED!$D$40,I10*G10,((DETAILED!$D$40*I10)/E10)*G10)</f>
        <v>11396</v>
      </c>
      <c r="L10" s="54">
        <f>J10*H10</f>
        <v>4499</v>
      </c>
      <c r="M10" s="54">
        <f>K10+L10</f>
        <v>15895</v>
      </c>
      <c r="N10" s="54">
        <f>H10+M10</f>
        <v>64320</v>
      </c>
      <c r="P10" s="126"/>
      <c r="Q10" s="52"/>
      <c r="R10" s="216"/>
    </row>
    <row r="11" spans="1:18" s="124" customFormat="1" x14ac:dyDescent="0.3">
      <c r="A11" s="72"/>
      <c r="B11" s="73"/>
      <c r="C11" s="78" t="s">
        <v>533</v>
      </c>
      <c r="D11" s="80" t="s">
        <v>9</v>
      </c>
      <c r="E11" s="54">
        <v>48425</v>
      </c>
      <c r="F11" s="174">
        <v>12</v>
      </c>
      <c r="G11" s="74">
        <v>1</v>
      </c>
      <c r="H11" s="54">
        <f>IF((E11&gt;DETAILED!$D$40),(DETAILED!$D$40*G11),E11*G11)</f>
        <v>48425</v>
      </c>
      <c r="I11" s="54">
        <f t="shared" ref="I11:I12" si="7">IF(D11="Faculty",$Q$4,IF(D11="Staff", $Q$5, IF(D11="Post-Doc",$Q$6,IF(D11="Student",$Q$7,0))))</f>
        <v>11396</v>
      </c>
      <c r="J11" s="74">
        <f t="shared" ref="J11:J12" si="8">IF(D11="Faculty",$R$4,IF(D11="Staff", $R$5, IF(D11="Post-Doc",$R$6,IF(D11="Student",$R$7,IF(D11="Temp",$R$9,0)))))</f>
        <v>9.2899999999999996E-2</v>
      </c>
      <c r="K11" s="54">
        <f>IF(E11&lt;DETAILED!$D$40,I11*G11,((DETAILED!$D$40*I11)/E11)*G11)</f>
        <v>11396</v>
      </c>
      <c r="L11" s="54">
        <f>J11*H11</f>
        <v>4499</v>
      </c>
      <c r="M11" s="54">
        <f>K11+L11</f>
        <v>15895</v>
      </c>
      <c r="N11" s="54">
        <f>H11+M11</f>
        <v>64320</v>
      </c>
      <c r="P11" s="126"/>
      <c r="Q11" s="52"/>
      <c r="R11" s="216"/>
    </row>
    <row r="12" spans="1:18" s="124" customFormat="1" x14ac:dyDescent="0.3">
      <c r="A12" s="72"/>
      <c r="B12" s="73"/>
      <c r="C12" s="78" t="s">
        <v>534</v>
      </c>
      <c r="D12" s="80" t="s">
        <v>8</v>
      </c>
      <c r="E12" s="54">
        <v>58318</v>
      </c>
      <c r="F12" s="174">
        <v>3.6</v>
      </c>
      <c r="G12" s="74">
        <v>0.3</v>
      </c>
      <c r="H12" s="54">
        <f>IF((E12&gt;DETAILED!$D$40),(DETAILED!$D$40*G12),E12*G12)</f>
        <v>17495</v>
      </c>
      <c r="I12" s="54">
        <f t="shared" si="7"/>
        <v>11396</v>
      </c>
      <c r="J12" s="74">
        <f t="shared" si="8"/>
        <v>0.2263</v>
      </c>
      <c r="K12" s="54">
        <f>IF(E12&lt;DETAILED!$D$40,I12*G12,((DETAILED!$D$40*I12)/E12)*G12)</f>
        <v>3419</v>
      </c>
      <c r="L12" s="54">
        <f>J12*H12</f>
        <v>3959</v>
      </c>
      <c r="M12" s="54">
        <f>K12+L12</f>
        <v>7378</v>
      </c>
      <c r="N12" s="54">
        <f>H12+M12</f>
        <v>24873</v>
      </c>
      <c r="P12" s="126"/>
      <c r="Q12" s="52"/>
      <c r="R12" s="216"/>
    </row>
    <row r="13" spans="1:18" x14ac:dyDescent="0.3">
      <c r="A13" s="140"/>
      <c r="B13" s="134" t="s">
        <v>504</v>
      </c>
      <c r="C13" s="154" t="str">
        <f>+DETAILED!C13</f>
        <v>Jinze Liu</v>
      </c>
      <c r="D13" s="171" t="str">
        <f>+DETAILED!D13</f>
        <v>Faculty</v>
      </c>
      <c r="E13" s="135">
        <f>DETAILED!E13*1.02</f>
        <v>120273</v>
      </c>
      <c r="F13" s="178">
        <f>+DETAILED!F13</f>
        <v>0.27</v>
      </c>
      <c r="G13" s="136">
        <f>+DETAILED!G13</f>
        <v>0.03</v>
      </c>
      <c r="H13" s="135">
        <f>IF((E13&gt;DETAILED!$D$41),(DETAILED!$D$41*G13),E13*G13)</f>
        <v>3608</v>
      </c>
      <c r="I13" s="135">
        <f t="shared" si="0"/>
        <v>11396</v>
      </c>
      <c r="J13" s="136">
        <f t="shared" si="1"/>
        <v>0.22309999999999999</v>
      </c>
      <c r="K13" s="135">
        <f>IF(E13&lt;DETAILED!$D$41,I13*G13,((DETAILED!$D$41*I13)/E13)*G13)</f>
        <v>342</v>
      </c>
      <c r="L13" s="135">
        <f t="shared" si="2"/>
        <v>805</v>
      </c>
      <c r="M13" s="135">
        <f t="shared" si="3"/>
        <v>1147</v>
      </c>
      <c r="N13" s="135">
        <f t="shared" si="4"/>
        <v>4755</v>
      </c>
    </row>
    <row r="14" spans="1:18" x14ac:dyDescent="0.3">
      <c r="A14" s="140"/>
      <c r="B14" s="134" t="s">
        <v>505</v>
      </c>
      <c r="C14" s="154" t="str">
        <f>+DETAILED!C14</f>
        <v>Jinze Liu</v>
      </c>
      <c r="D14" s="171" t="str">
        <f>+DETAILED!D14</f>
        <v>Faculty</v>
      </c>
      <c r="E14" s="135">
        <f>DETAILED!E14*1.02</f>
        <v>120273</v>
      </c>
      <c r="F14" s="178">
        <f>+DETAILED!F14</f>
        <v>0.06</v>
      </c>
      <c r="G14" s="136">
        <f>+DETAILED!G14</f>
        <v>0.02</v>
      </c>
      <c r="H14" s="135">
        <f>G14*E14</f>
        <v>2405</v>
      </c>
      <c r="I14" s="135">
        <f t="shared" si="0"/>
        <v>11396</v>
      </c>
      <c r="J14" s="136">
        <f t="shared" si="1"/>
        <v>0.22309999999999999</v>
      </c>
      <c r="K14" s="135">
        <f>I14*G14</f>
        <v>228</v>
      </c>
      <c r="L14" s="135">
        <f>J14*H14</f>
        <v>537</v>
      </c>
      <c r="M14" s="135">
        <f>K14+L14</f>
        <v>765</v>
      </c>
      <c r="N14" s="135">
        <f>H14+M14</f>
        <v>3170</v>
      </c>
    </row>
    <row r="15" spans="1:18" x14ac:dyDescent="0.3">
      <c r="A15" s="140"/>
      <c r="B15" s="134" t="s">
        <v>504</v>
      </c>
      <c r="C15" s="154">
        <f>+DETAILED!C15</f>
        <v>0</v>
      </c>
      <c r="D15" s="154">
        <f>+DETAILED!D15</f>
        <v>0</v>
      </c>
      <c r="E15" s="135">
        <f>DETAILED!E15*1.02</f>
        <v>0</v>
      </c>
      <c r="F15" s="136">
        <f>+DETAILED!F15</f>
        <v>0</v>
      </c>
      <c r="G15" s="136">
        <f>+DETAILED!G15</f>
        <v>0</v>
      </c>
      <c r="H15" s="135">
        <f>IF((E15&gt;DETAILED!$D$41),(DETAILED!$D$41*G15),E15*G15)</f>
        <v>0</v>
      </c>
      <c r="I15" s="135">
        <f t="shared" si="0"/>
        <v>0</v>
      </c>
      <c r="J15" s="136">
        <f t="shared" si="1"/>
        <v>0</v>
      </c>
      <c r="K15" s="135">
        <f>IF(E15&lt;DETAILED!$D$41,I15*G15,((DETAILED!$D$41*I15)/E15)*G15)</f>
        <v>0</v>
      </c>
      <c r="L15" s="135">
        <f>J15*H15</f>
        <v>0</v>
      </c>
      <c r="M15" s="135">
        <f>K15+L15</f>
        <v>0</v>
      </c>
      <c r="N15" s="135">
        <f>H15+M15</f>
        <v>0</v>
      </c>
    </row>
    <row r="16" spans="1:18" ht="15" thickBot="1" x14ac:dyDescent="0.35">
      <c r="A16" s="141"/>
      <c r="B16" s="137" t="s">
        <v>505</v>
      </c>
      <c r="C16" s="154">
        <f>+DETAILED!C16</f>
        <v>0</v>
      </c>
      <c r="D16" s="156">
        <f>+DETAILED!D16</f>
        <v>0</v>
      </c>
      <c r="E16" s="135">
        <f>DETAILED!E16*1.02</f>
        <v>0</v>
      </c>
      <c r="F16" s="136">
        <f>+DETAILED!F16</f>
        <v>0</v>
      </c>
      <c r="G16" s="136">
        <f>+DETAILED!G16</f>
        <v>0</v>
      </c>
      <c r="H16" s="139">
        <f>G16*E16</f>
        <v>0</v>
      </c>
      <c r="I16" s="139">
        <f t="shared" si="0"/>
        <v>0</v>
      </c>
      <c r="J16" s="138">
        <f t="shared" si="1"/>
        <v>0</v>
      </c>
      <c r="K16" s="139">
        <f>I16*G16</f>
        <v>0</v>
      </c>
      <c r="L16" s="139">
        <f>J16*H16</f>
        <v>0</v>
      </c>
      <c r="M16" s="139">
        <f>K16+L16</f>
        <v>0</v>
      </c>
      <c r="N16" s="139">
        <f>H16+M16</f>
        <v>0</v>
      </c>
    </row>
    <row r="17" spans="3:16" ht="15" thickTop="1" x14ac:dyDescent="0.3">
      <c r="C17" s="219" t="s">
        <v>12</v>
      </c>
      <c r="D17" s="219"/>
      <c r="E17" s="219"/>
      <c r="F17" s="219"/>
      <c r="G17" s="219"/>
      <c r="H17" s="55">
        <f>SUM(H4:H16)</f>
        <v>232887</v>
      </c>
      <c r="I17" s="55">
        <f>SUM(I4:I16)</f>
        <v>125356</v>
      </c>
      <c r="J17" s="47"/>
      <c r="K17" s="55">
        <f>SUM(K4:K16)</f>
        <v>40337</v>
      </c>
      <c r="L17" s="55">
        <f>SUM(L4:L16)</f>
        <v>39483</v>
      </c>
      <c r="M17" s="55">
        <f>SUM(M4:M16)</f>
        <v>79820</v>
      </c>
      <c r="N17" s="55">
        <f>SUM(N4:N16)</f>
        <v>312707</v>
      </c>
    </row>
    <row r="18" spans="3:16" x14ac:dyDescent="0.3">
      <c r="C18" s="48"/>
      <c r="D18" s="48"/>
      <c r="E18" s="48"/>
      <c r="G18" s="48"/>
      <c r="H18" s="48"/>
      <c r="I18" s="48"/>
      <c r="J18" s="48"/>
      <c r="K18" s="48"/>
      <c r="L18" s="48"/>
      <c r="M18" s="48"/>
      <c r="N18" s="48"/>
    </row>
    <row r="19" spans="3:16" x14ac:dyDescent="0.3">
      <c r="C19" s="48"/>
      <c r="D19" s="48"/>
      <c r="E19" s="48"/>
      <c r="G19" s="48"/>
      <c r="H19" s="48"/>
      <c r="I19" s="48"/>
      <c r="J19" s="48"/>
      <c r="K19" s="48"/>
      <c r="L19" s="48"/>
      <c r="M19" s="48"/>
      <c r="N19" s="48"/>
    </row>
    <row r="20" spans="3:16" x14ac:dyDescent="0.3">
      <c r="C20" s="222" t="s">
        <v>470</v>
      </c>
      <c r="D20" s="222"/>
      <c r="E20" s="48"/>
      <c r="G20" s="48"/>
      <c r="H20" s="48"/>
      <c r="I20" s="49"/>
      <c r="J20" s="48"/>
      <c r="K20" s="48"/>
      <c r="L20" s="48"/>
      <c r="M20" s="48"/>
      <c r="N20" s="48"/>
    </row>
    <row r="21" spans="3:16" x14ac:dyDescent="0.3">
      <c r="C21" s="48" t="s">
        <v>13</v>
      </c>
      <c r="D21" s="60">
        <f>N17</f>
        <v>312707</v>
      </c>
      <c r="E21" s="48"/>
      <c r="G21" s="48"/>
      <c r="H21" s="50"/>
      <c r="I21" s="48"/>
      <c r="J21" s="48"/>
      <c r="K21" s="48"/>
      <c r="L21" s="48"/>
      <c r="M21" s="48"/>
      <c r="N21" s="48"/>
    </row>
    <row r="22" spans="3:16" x14ac:dyDescent="0.3">
      <c r="C22" s="48" t="s">
        <v>14</v>
      </c>
      <c r="D22" s="60">
        <v>48000</v>
      </c>
      <c r="E22" s="48"/>
      <c r="G22" s="48"/>
      <c r="H22" s="48"/>
      <c r="I22" s="48"/>
      <c r="J22" s="48"/>
      <c r="K22" s="48"/>
      <c r="L22" s="48"/>
      <c r="M22" s="48"/>
      <c r="N22" s="48"/>
      <c r="O22" s="8"/>
      <c r="P22" s="8"/>
    </row>
    <row r="23" spans="3:16" x14ac:dyDescent="0.3">
      <c r="C23" s="48" t="s">
        <v>22</v>
      </c>
      <c r="D23" s="60">
        <v>4500</v>
      </c>
      <c r="E23" s="48"/>
      <c r="G23" s="48"/>
      <c r="H23" s="48"/>
      <c r="I23" s="48"/>
      <c r="J23" s="48"/>
      <c r="K23" s="48"/>
      <c r="L23" s="48"/>
      <c r="M23" s="48"/>
      <c r="N23" s="48"/>
      <c r="O23" s="8"/>
      <c r="P23" s="8"/>
    </row>
    <row r="24" spans="3:16" x14ac:dyDescent="0.3">
      <c r="C24" s="48" t="s">
        <v>497</v>
      </c>
      <c r="D24" s="60">
        <v>8000</v>
      </c>
      <c r="E24" s="48"/>
      <c r="G24" s="48"/>
      <c r="H24" s="48"/>
      <c r="I24" s="48"/>
      <c r="J24" s="48"/>
      <c r="K24" s="48"/>
      <c r="L24" s="48"/>
      <c r="M24" s="48"/>
      <c r="N24" s="48"/>
      <c r="O24" s="8"/>
      <c r="P24" s="8"/>
    </row>
    <row r="25" spans="3:16" x14ac:dyDescent="0.3">
      <c r="C25" s="48" t="s">
        <v>25</v>
      </c>
      <c r="D25" s="60"/>
      <c r="E25" s="48"/>
      <c r="G25" s="67"/>
      <c r="H25" s="48"/>
      <c r="I25" s="48"/>
      <c r="J25" s="48"/>
      <c r="K25" s="48"/>
      <c r="L25" s="48"/>
      <c r="M25" s="48"/>
      <c r="N25" s="48"/>
      <c r="O25" s="8"/>
      <c r="P25" s="8"/>
    </row>
    <row r="26" spans="3:16" x14ac:dyDescent="0.3">
      <c r="C26" s="48" t="s">
        <v>532</v>
      </c>
      <c r="D26" s="60">
        <v>30000</v>
      </c>
      <c r="E26" s="48"/>
      <c r="G26" s="48"/>
      <c r="H26" s="48"/>
      <c r="I26" s="48"/>
      <c r="J26" s="48"/>
      <c r="K26" s="48"/>
      <c r="L26" s="48"/>
      <c r="M26" s="48"/>
      <c r="N26" s="48"/>
      <c r="O26" s="8"/>
      <c r="P26" s="8"/>
    </row>
    <row r="27" spans="3:16" x14ac:dyDescent="0.3">
      <c r="C27" s="48" t="s">
        <v>27</v>
      </c>
      <c r="D27" s="60"/>
      <c r="E27" s="48"/>
      <c r="G27" s="48"/>
      <c r="H27" s="48"/>
      <c r="I27" s="48"/>
      <c r="J27" s="48"/>
      <c r="K27" s="48"/>
      <c r="L27" s="48"/>
      <c r="M27" s="48"/>
      <c r="N27" s="48"/>
      <c r="O27" s="8"/>
      <c r="P27" s="8"/>
    </row>
    <row r="28" spans="3:16" x14ac:dyDescent="0.3">
      <c r="C28" s="48"/>
      <c r="D28" s="55"/>
      <c r="E28" s="48"/>
      <c r="G28" s="48"/>
      <c r="H28" s="48"/>
      <c r="I28" s="48"/>
      <c r="J28" s="48"/>
      <c r="K28" s="48"/>
      <c r="L28" s="48"/>
      <c r="M28" s="48"/>
      <c r="N28" s="48"/>
      <c r="O28" s="8"/>
      <c r="P28" s="8"/>
    </row>
    <row r="29" spans="3:16" x14ac:dyDescent="0.3">
      <c r="C29" s="48" t="s">
        <v>28</v>
      </c>
      <c r="D29" s="61">
        <f>SUM(D21:D28)</f>
        <v>403207</v>
      </c>
      <c r="E29" s="48"/>
      <c r="G29" s="48"/>
      <c r="H29" s="48"/>
      <c r="I29" s="48"/>
      <c r="J29" s="48"/>
      <c r="K29" s="48"/>
      <c r="L29" s="48"/>
      <c r="M29" s="48"/>
      <c r="N29" s="48"/>
      <c r="O29" s="8"/>
      <c r="P29" s="8"/>
    </row>
    <row r="30" spans="3:16" x14ac:dyDescent="0.3">
      <c r="C30" s="48"/>
      <c r="D30" s="55"/>
      <c r="E30" s="48"/>
      <c r="G30" s="48"/>
      <c r="H30" s="48"/>
      <c r="I30" s="48"/>
      <c r="J30" s="51"/>
      <c r="K30" s="48"/>
      <c r="P30" s="8"/>
    </row>
    <row r="31" spans="3:16" x14ac:dyDescent="0.3">
      <c r="C31" s="48" t="s">
        <v>473</v>
      </c>
      <c r="D31" s="55">
        <f>D29</f>
        <v>403207</v>
      </c>
      <c r="E31" s="180"/>
      <c r="G31" s="48"/>
      <c r="H31" s="48"/>
      <c r="I31" s="48"/>
      <c r="J31" s="48"/>
      <c r="K31" s="48"/>
      <c r="P31" s="8"/>
    </row>
    <row r="32" spans="3:16" x14ac:dyDescent="0.3">
      <c r="C32" t="s">
        <v>474</v>
      </c>
      <c r="D32" s="12">
        <v>0.505</v>
      </c>
      <c r="K32" s="8"/>
      <c r="P32" s="8"/>
    </row>
    <row r="33" spans="3:16" x14ac:dyDescent="0.3">
      <c r="C33" t="s">
        <v>475</v>
      </c>
      <c r="D33" s="61">
        <f>D31*D32</f>
        <v>203620</v>
      </c>
      <c r="K33" s="8"/>
      <c r="P33" s="8"/>
    </row>
    <row r="34" spans="3:16" ht="15" thickBot="1" x14ac:dyDescent="0.35">
      <c r="D34" s="62"/>
    </row>
    <row r="35" spans="3:16" ht="15" thickTop="1" x14ac:dyDescent="0.3">
      <c r="C35" t="s">
        <v>30</v>
      </c>
      <c r="D35" s="55">
        <f>D29+D33</f>
        <v>606827</v>
      </c>
    </row>
    <row r="36" spans="3:16" x14ac:dyDescent="0.3">
      <c r="D36" s="8"/>
    </row>
    <row r="38" spans="3:16" x14ac:dyDescent="0.3">
      <c r="D38" s="47"/>
    </row>
    <row r="40" spans="3:16" x14ac:dyDescent="0.3">
      <c r="C40" s="175" t="s">
        <v>507</v>
      </c>
      <c r="D40" s="55">
        <v>185100</v>
      </c>
    </row>
    <row r="41" spans="3:16" x14ac:dyDescent="0.3">
      <c r="C41" s="175" t="s">
        <v>508</v>
      </c>
      <c r="D41" s="55">
        <v>138825</v>
      </c>
    </row>
    <row r="48" spans="3:16" s="124" customFormat="1" ht="18" x14ac:dyDescent="0.35">
      <c r="C48" s="129" t="s">
        <v>486</v>
      </c>
    </row>
    <row r="49" spans="1:16" s="124" customFormat="1" x14ac:dyDescent="0.3"/>
    <row r="50" spans="1:16" s="124" customFormat="1" ht="59.25" customHeight="1" x14ac:dyDescent="0.3">
      <c r="C50" s="128" t="s">
        <v>2</v>
      </c>
      <c r="D50" s="125"/>
      <c r="E50" s="124" t="s">
        <v>4</v>
      </c>
      <c r="F50" s="133" t="s">
        <v>477</v>
      </c>
      <c r="G50" s="125" t="s">
        <v>487</v>
      </c>
      <c r="H50" s="128" t="s">
        <v>5</v>
      </c>
      <c r="I50" s="125" t="s">
        <v>496</v>
      </c>
      <c r="J50" s="125" t="s">
        <v>32</v>
      </c>
      <c r="K50" s="125" t="s">
        <v>39</v>
      </c>
      <c r="L50" s="125" t="s">
        <v>493</v>
      </c>
      <c r="M50" s="125" t="s">
        <v>494</v>
      </c>
      <c r="N50" s="125" t="s">
        <v>495</v>
      </c>
      <c r="O50" s="125" t="s">
        <v>480</v>
      </c>
    </row>
    <row r="51" spans="1:16" s="124" customFormat="1" x14ac:dyDescent="0.3">
      <c r="C51" s="73" t="str">
        <f t="shared" ref="C51:C56" si="9">IF(E4&gt;$D$40,C4,"")</f>
        <v/>
      </c>
      <c r="D51" s="73"/>
      <c r="E51" s="54" t="str">
        <f t="shared" ref="E51:E56" si="10">IF(E4&gt;$D$40,E4,"")</f>
        <v/>
      </c>
      <c r="F51" s="54" t="str">
        <f t="shared" ref="F51:F56" si="11">IF(E4&gt;$D$40,$D$40,"")</f>
        <v/>
      </c>
      <c r="G51" s="54" t="str">
        <f t="shared" ref="G51:G56" si="12">IF(E4&gt;$D$40,(E51-F51),"")</f>
        <v/>
      </c>
      <c r="H51" s="74" t="str">
        <f t="shared" ref="H51:H56" si="13">IF(E4&gt;$D$40,G4,"")</f>
        <v/>
      </c>
      <c r="I51" s="54" t="str">
        <f t="shared" ref="I51:I56" si="14">IF(E4&gt;$D$40,G51*H51,"")</f>
        <v/>
      </c>
      <c r="J51" s="54" t="str">
        <f>IF(E4&gt;DETAILED!$D$40,$Q$5,"")</f>
        <v/>
      </c>
      <c r="K51" s="76" t="str">
        <f t="shared" ref="K51:K56" si="15">IF(E4&gt;$D$40,$R$4,"")</f>
        <v/>
      </c>
      <c r="L51" s="54" t="str">
        <f t="shared" ref="L51:L59" si="16">IFERROR((J51*H51)*(G51/E51),"")</f>
        <v/>
      </c>
      <c r="M51" s="54" t="str">
        <f t="shared" ref="M51:M56" si="17">IF( E4&gt;$D$40,K51*I51,"")</f>
        <v/>
      </c>
      <c r="N51" s="54" t="str">
        <f t="shared" ref="N51:N59" si="18">IFERROR((L51+M51),"")</f>
        <v/>
      </c>
      <c r="O51" s="54" t="str">
        <f t="shared" ref="O51:O59" si="19">IFERROR((I51+N51),"")</f>
        <v/>
      </c>
    </row>
    <row r="52" spans="1:16" s="124" customFormat="1" x14ac:dyDescent="0.3">
      <c r="C52" s="73" t="str">
        <f t="shared" si="9"/>
        <v/>
      </c>
      <c r="D52" s="73"/>
      <c r="E52" s="54" t="str">
        <f t="shared" si="10"/>
        <v/>
      </c>
      <c r="F52" s="54" t="str">
        <f t="shared" si="11"/>
        <v/>
      </c>
      <c r="G52" s="54" t="str">
        <f t="shared" si="12"/>
        <v/>
      </c>
      <c r="H52" s="74" t="str">
        <f t="shared" si="13"/>
        <v/>
      </c>
      <c r="I52" s="54" t="str">
        <f t="shared" si="14"/>
        <v/>
      </c>
      <c r="J52" s="54" t="str">
        <f>IF(E5&gt;DETAILED!$D$40,$Q$5,"")</f>
        <v/>
      </c>
      <c r="K52" s="76" t="str">
        <f t="shared" si="15"/>
        <v/>
      </c>
      <c r="L52" s="54" t="str">
        <f t="shared" si="16"/>
        <v/>
      </c>
      <c r="M52" s="54" t="str">
        <f t="shared" si="17"/>
        <v/>
      </c>
      <c r="N52" s="54" t="str">
        <f t="shared" si="18"/>
        <v/>
      </c>
      <c r="O52" s="54" t="str">
        <f t="shared" si="19"/>
        <v/>
      </c>
    </row>
    <row r="53" spans="1:16" s="124" customFormat="1" x14ac:dyDescent="0.3">
      <c r="C53" s="73" t="str">
        <f t="shared" si="9"/>
        <v/>
      </c>
      <c r="D53" s="73"/>
      <c r="E53" s="54" t="str">
        <f t="shared" si="10"/>
        <v/>
      </c>
      <c r="F53" s="54" t="str">
        <f t="shared" si="11"/>
        <v/>
      </c>
      <c r="G53" s="54" t="str">
        <f t="shared" si="12"/>
        <v/>
      </c>
      <c r="H53" s="74" t="str">
        <f t="shared" si="13"/>
        <v/>
      </c>
      <c r="I53" s="54" t="str">
        <f t="shared" si="14"/>
        <v/>
      </c>
      <c r="J53" s="54" t="str">
        <f>IF(E6&gt;DETAILED!$D$40,$Q$5,"")</f>
        <v/>
      </c>
      <c r="K53" s="76" t="str">
        <f t="shared" si="15"/>
        <v/>
      </c>
      <c r="L53" s="54" t="str">
        <f t="shared" si="16"/>
        <v/>
      </c>
      <c r="M53" s="54" t="str">
        <f t="shared" si="17"/>
        <v/>
      </c>
      <c r="N53" s="54" t="str">
        <f t="shared" si="18"/>
        <v/>
      </c>
      <c r="O53" s="54" t="str">
        <f t="shared" si="19"/>
        <v/>
      </c>
    </row>
    <row r="54" spans="1:16" s="124" customFormat="1" x14ac:dyDescent="0.3">
      <c r="C54" s="73" t="str">
        <f t="shared" si="9"/>
        <v/>
      </c>
      <c r="D54" s="73"/>
      <c r="E54" s="54" t="str">
        <f t="shared" si="10"/>
        <v/>
      </c>
      <c r="F54" s="54" t="str">
        <f t="shared" si="11"/>
        <v/>
      </c>
      <c r="G54" s="54" t="str">
        <f t="shared" si="12"/>
        <v/>
      </c>
      <c r="H54" s="74" t="str">
        <f t="shared" si="13"/>
        <v/>
      </c>
      <c r="I54" s="54" t="str">
        <f t="shared" si="14"/>
        <v/>
      </c>
      <c r="J54" s="54" t="str">
        <f>IF(E7&gt;DETAILED!$D$40,$Q$5,"")</f>
        <v/>
      </c>
      <c r="K54" s="76" t="str">
        <f t="shared" si="15"/>
        <v/>
      </c>
      <c r="L54" s="54" t="str">
        <f t="shared" si="16"/>
        <v/>
      </c>
      <c r="M54" s="54" t="str">
        <f t="shared" si="17"/>
        <v/>
      </c>
      <c r="N54" s="54" t="str">
        <f t="shared" si="18"/>
        <v/>
      </c>
      <c r="O54" s="54" t="str">
        <f t="shared" si="19"/>
        <v/>
      </c>
    </row>
    <row r="55" spans="1:16" s="124" customFormat="1" x14ac:dyDescent="0.3">
      <c r="C55" s="73" t="str">
        <f t="shared" si="9"/>
        <v>Kurt Hodges</v>
      </c>
      <c r="D55" s="73"/>
      <c r="E55" s="54">
        <f t="shared" si="10"/>
        <v>234600</v>
      </c>
      <c r="F55" s="54">
        <f t="shared" si="11"/>
        <v>185100</v>
      </c>
      <c r="G55" s="54">
        <f t="shared" si="12"/>
        <v>49500</v>
      </c>
      <c r="H55" s="74">
        <f t="shared" si="13"/>
        <v>0.05</v>
      </c>
      <c r="I55" s="54">
        <f t="shared" si="14"/>
        <v>2475</v>
      </c>
      <c r="J55" s="54">
        <f>IF(E8&gt;DETAILED!$D$40,$Q$5,"")</f>
        <v>11396</v>
      </c>
      <c r="K55" s="76">
        <f t="shared" si="15"/>
        <v>0.22309999999999999</v>
      </c>
      <c r="L55" s="54">
        <f t="shared" si="16"/>
        <v>120</v>
      </c>
      <c r="M55" s="54">
        <f t="shared" si="17"/>
        <v>552</v>
      </c>
      <c r="N55" s="54">
        <f t="shared" si="18"/>
        <v>672</v>
      </c>
      <c r="O55" s="54">
        <f t="shared" si="19"/>
        <v>3147</v>
      </c>
    </row>
    <row r="56" spans="1:16" s="124" customFormat="1" x14ac:dyDescent="0.3">
      <c r="C56" s="73" t="str">
        <f t="shared" si="9"/>
        <v/>
      </c>
      <c r="D56" s="73"/>
      <c r="E56" s="54" t="str">
        <f t="shared" si="10"/>
        <v/>
      </c>
      <c r="F56" s="54" t="str">
        <f t="shared" si="11"/>
        <v/>
      </c>
      <c r="G56" s="54" t="str">
        <f t="shared" si="12"/>
        <v/>
      </c>
      <c r="H56" s="74" t="str">
        <f t="shared" si="13"/>
        <v/>
      </c>
      <c r="I56" s="54" t="str">
        <f t="shared" si="14"/>
        <v/>
      </c>
      <c r="J56" s="54" t="str">
        <f>IF(E9&gt;DETAILED!$D$40,$Q$5,"")</f>
        <v/>
      </c>
      <c r="K56" s="76" t="str">
        <f t="shared" si="15"/>
        <v/>
      </c>
      <c r="L56" s="54" t="str">
        <f t="shared" si="16"/>
        <v/>
      </c>
      <c r="M56" s="54" t="str">
        <f t="shared" si="17"/>
        <v/>
      </c>
      <c r="N56" s="54" t="str">
        <f t="shared" si="18"/>
        <v/>
      </c>
      <c r="O56" s="54" t="str">
        <f t="shared" si="19"/>
        <v/>
      </c>
    </row>
    <row r="57" spans="1:16" s="124" customFormat="1" x14ac:dyDescent="0.3">
      <c r="C57" s="134" t="str">
        <f>IF(E13&gt;$D$41,C13,"")</f>
        <v/>
      </c>
      <c r="D57" s="134"/>
      <c r="E57" s="135" t="str">
        <f>IF(E13&gt;$D$41,E13,"")</f>
        <v/>
      </c>
      <c r="F57" s="135" t="str">
        <f>IF(E13&gt;$D$41,$D$41,"")</f>
        <v/>
      </c>
      <c r="G57" s="135" t="str">
        <f>IF(E13&gt;$D$41,(E57-F57),"")</f>
        <v/>
      </c>
      <c r="H57" s="136" t="str">
        <f>IF(E13&gt;$D$41,G13,"")</f>
        <v/>
      </c>
      <c r="I57" s="135" t="str">
        <f>IF(E13&gt;$D$41,G57*H57,"")</f>
        <v/>
      </c>
      <c r="J57" s="135" t="str">
        <f>IF(E13&gt;DETAILED!$D$41,$Q$5,"")</f>
        <v/>
      </c>
      <c r="K57" s="172" t="str">
        <f>IF(E13&gt;$D$41,$R$4,"")</f>
        <v/>
      </c>
      <c r="L57" s="177" t="str">
        <f t="shared" si="16"/>
        <v/>
      </c>
      <c r="M57" s="135" t="str">
        <f>IF( E13&gt;$D$41,K57*I57,"")</f>
        <v/>
      </c>
      <c r="N57" s="135" t="str">
        <f t="shared" si="18"/>
        <v/>
      </c>
      <c r="O57" s="135" t="str">
        <f t="shared" si="19"/>
        <v/>
      </c>
    </row>
    <row r="58" spans="1:16" s="124" customFormat="1" x14ac:dyDescent="0.3">
      <c r="C58" s="176"/>
      <c r="D58" s="134"/>
      <c r="E58" s="135"/>
      <c r="F58" s="135"/>
      <c r="G58" s="135"/>
      <c r="H58" s="136"/>
      <c r="I58" s="135"/>
      <c r="J58" s="135"/>
      <c r="K58" s="172"/>
      <c r="L58" s="177"/>
      <c r="M58" s="135"/>
      <c r="N58" s="135"/>
      <c r="O58" s="135"/>
    </row>
    <row r="59" spans="1:16" s="124" customFormat="1" x14ac:dyDescent="0.3">
      <c r="C59" s="176" t="str">
        <f>IF(E15&gt;$D$41,C15,"")</f>
        <v/>
      </c>
      <c r="D59" s="134"/>
      <c r="E59" s="177" t="str">
        <f>IF(E15&gt;$D$41,E15,"")</f>
        <v/>
      </c>
      <c r="F59" s="135" t="str">
        <f>IF(E15&gt;$D$41,$D$41,"")</f>
        <v/>
      </c>
      <c r="G59" s="135" t="str">
        <f>IF(E15&gt;$D$41,(E59-F59),"")</f>
        <v/>
      </c>
      <c r="H59" s="136" t="str">
        <f>IF(E15&gt;$D$41,G15,"")</f>
        <v/>
      </c>
      <c r="I59" s="135" t="str">
        <f>IF(E15&gt;$D$41,G59*H59,"")</f>
        <v/>
      </c>
      <c r="J59" s="135" t="str">
        <f>IF(E15&gt;DETAILED!$D$41,$Q$5,"")</f>
        <v/>
      </c>
      <c r="K59" s="172" t="str">
        <f>IF(E15&gt;$D$41,$R$4,"")</f>
        <v/>
      </c>
      <c r="L59" s="177" t="str">
        <f t="shared" si="16"/>
        <v/>
      </c>
      <c r="M59" s="135" t="str">
        <f>IF( E15&gt;$D$41,K59*I59,"")</f>
        <v/>
      </c>
      <c r="N59" s="135" t="str">
        <f t="shared" si="18"/>
        <v/>
      </c>
      <c r="O59" s="135" t="str">
        <f t="shared" si="19"/>
        <v/>
      </c>
    </row>
    <row r="60" spans="1:16" s="126" customFormat="1" x14ac:dyDescent="0.3">
      <c r="C60" s="176"/>
      <c r="D60" s="134"/>
      <c r="E60" s="177"/>
      <c r="F60" s="135"/>
      <c r="G60" s="135"/>
      <c r="H60" s="136"/>
      <c r="I60" s="135"/>
      <c r="J60" s="135"/>
      <c r="K60" s="172"/>
      <c r="L60" s="135"/>
      <c r="M60" s="135"/>
      <c r="N60" s="135"/>
      <c r="O60" s="135"/>
    </row>
    <row r="61" spans="1:16" s="124" customFormat="1" x14ac:dyDescent="0.3">
      <c r="C61" s="132" t="s">
        <v>21</v>
      </c>
      <c r="D61" s="132"/>
      <c r="E61" s="121" t="str">
        <f>IF(E17&gt;$D$40,E17,"")</f>
        <v/>
      </c>
      <c r="F61" s="121"/>
      <c r="G61" s="121" t="str">
        <f>IF(E17&gt;$D$40,$D$40,"")</f>
        <v/>
      </c>
      <c r="H61" s="132"/>
      <c r="I61" s="121">
        <f>SUM(I51:I60)</f>
        <v>2475</v>
      </c>
      <c r="J61" s="121">
        <f>SUM(J51:J60)</f>
        <v>11396</v>
      </c>
      <c r="K61" s="121"/>
      <c r="L61" s="121">
        <f>SUM(L51:L60)</f>
        <v>120</v>
      </c>
      <c r="M61" s="121">
        <f>SUM(M51:M60)</f>
        <v>552</v>
      </c>
      <c r="N61" s="121">
        <f>SUM(N51:N60)</f>
        <v>672</v>
      </c>
      <c r="O61" s="121">
        <f>SUM(O51:O60)</f>
        <v>3147</v>
      </c>
      <c r="P61" s="121"/>
    </row>
    <row r="62" spans="1:16" s="124" customFormat="1" x14ac:dyDescent="0.3">
      <c r="H62" s="126"/>
      <c r="N62" s="127"/>
      <c r="O62" s="127"/>
      <c r="P62" s="127"/>
    </row>
    <row r="63" spans="1:16" s="124" customFormat="1" x14ac:dyDescent="0.3"/>
    <row r="64" spans="1:16" x14ac:dyDescent="0.3">
      <c r="A64" s="69"/>
      <c r="B64" s="69"/>
      <c r="F64" s="69"/>
    </row>
    <row r="65" spans="1:6" x14ac:dyDescent="0.3">
      <c r="A65" s="69"/>
      <c r="B65" s="69"/>
      <c r="F65" s="69"/>
    </row>
    <row r="66" spans="1:6" x14ac:dyDescent="0.3">
      <c r="A66" s="69"/>
      <c r="B66" s="69"/>
      <c r="F66" s="69"/>
    </row>
    <row r="67" spans="1:6" x14ac:dyDescent="0.3">
      <c r="A67" s="69"/>
      <c r="B67" s="69"/>
      <c r="F67" s="69"/>
    </row>
    <row r="68" spans="1:6" x14ac:dyDescent="0.3">
      <c r="A68" s="69"/>
      <c r="B68" s="69"/>
      <c r="F68" s="69"/>
    </row>
    <row r="69" spans="1:6" x14ac:dyDescent="0.3">
      <c r="A69" s="69"/>
      <c r="B69" s="69"/>
      <c r="F69" s="69"/>
    </row>
    <row r="70" spans="1:6" x14ac:dyDescent="0.3">
      <c r="A70" s="69"/>
      <c r="B70" s="69"/>
      <c r="F70" s="69"/>
    </row>
    <row r="71" spans="1:6" x14ac:dyDescent="0.3">
      <c r="A71" s="69"/>
      <c r="B71" s="69"/>
      <c r="F71" s="69"/>
    </row>
    <row r="72" spans="1:6" x14ac:dyDescent="0.3">
      <c r="A72" s="69"/>
      <c r="B72" s="69"/>
      <c r="F72" s="69"/>
    </row>
    <row r="73" spans="1:6" x14ac:dyDescent="0.3">
      <c r="A73" s="69"/>
      <c r="B73" s="69"/>
      <c r="F73" s="69"/>
    </row>
    <row r="74" spans="1:6" x14ac:dyDescent="0.3">
      <c r="A74" s="69"/>
      <c r="B74" s="69"/>
      <c r="F74" s="69"/>
    </row>
    <row r="75" spans="1:6" x14ac:dyDescent="0.3">
      <c r="A75" s="69"/>
      <c r="B75" s="69"/>
      <c r="F75" s="69"/>
    </row>
    <row r="76" spans="1:6" x14ac:dyDescent="0.3">
      <c r="A76" s="69"/>
      <c r="B76" s="69"/>
      <c r="F76" s="69"/>
    </row>
    <row r="77" spans="1:6" x14ac:dyDescent="0.3">
      <c r="A77" s="69"/>
      <c r="B77" s="69"/>
      <c r="F77" s="69"/>
    </row>
    <row r="78" spans="1:6" x14ac:dyDescent="0.3">
      <c r="A78" s="69"/>
      <c r="B78" s="69"/>
      <c r="F78" s="69"/>
    </row>
    <row r="79" spans="1:6" x14ac:dyDescent="0.3">
      <c r="A79" s="69"/>
      <c r="B79" s="69"/>
      <c r="F79" s="69"/>
    </row>
    <row r="80" spans="1:6" x14ac:dyDescent="0.3">
      <c r="A80" s="69"/>
      <c r="B80" s="69"/>
      <c r="F80" s="69"/>
    </row>
    <row r="81" spans="1:6" x14ac:dyDescent="0.3">
      <c r="A81" s="69"/>
      <c r="B81" s="69"/>
      <c r="F81" s="69"/>
    </row>
    <row r="82" spans="1:6" x14ac:dyDescent="0.3">
      <c r="A82" s="69"/>
      <c r="B82" s="69"/>
      <c r="F82" s="69"/>
    </row>
    <row r="83" spans="1:6" x14ac:dyDescent="0.3">
      <c r="A83" s="69"/>
      <c r="B83" s="69"/>
      <c r="F83" s="69"/>
    </row>
    <row r="84" spans="1:6" x14ac:dyDescent="0.3">
      <c r="A84" s="69"/>
      <c r="B84" s="69"/>
      <c r="F84" s="69"/>
    </row>
    <row r="85" spans="1:6" x14ac:dyDescent="0.3">
      <c r="A85" s="69"/>
      <c r="B85" s="69"/>
      <c r="F85" s="69"/>
    </row>
    <row r="86" spans="1:6" x14ac:dyDescent="0.3">
      <c r="A86" s="69"/>
      <c r="B86" s="69"/>
      <c r="F86" s="69"/>
    </row>
    <row r="87" spans="1:6" x14ac:dyDescent="0.3">
      <c r="A87" s="69"/>
      <c r="B87" s="69"/>
      <c r="F87" s="69"/>
    </row>
    <row r="88" spans="1:6" x14ac:dyDescent="0.3">
      <c r="A88" s="69"/>
      <c r="B88" s="69"/>
      <c r="F88" s="69"/>
    </row>
    <row r="89" spans="1:6" x14ac:dyDescent="0.3">
      <c r="A89" s="69"/>
      <c r="B89" s="69"/>
      <c r="F89" s="69"/>
    </row>
    <row r="90" spans="1:6" x14ac:dyDescent="0.3">
      <c r="A90" s="69"/>
      <c r="B90" s="69"/>
      <c r="F90" s="69"/>
    </row>
    <row r="91" spans="1:6" x14ac:dyDescent="0.3">
      <c r="A91" s="69"/>
      <c r="B91" s="69"/>
      <c r="F91" s="69"/>
    </row>
    <row r="92" spans="1:6" x14ac:dyDescent="0.3">
      <c r="A92" s="69"/>
      <c r="B92" s="69"/>
      <c r="F92" s="69"/>
    </row>
    <row r="93" spans="1:6" x14ac:dyDescent="0.3">
      <c r="A93" s="69"/>
      <c r="B93" s="69"/>
      <c r="F93" s="69"/>
    </row>
    <row r="94" spans="1:6" x14ac:dyDescent="0.3">
      <c r="A94" s="69"/>
      <c r="B94" s="69"/>
      <c r="F94" s="69"/>
    </row>
    <row r="95" spans="1:6" x14ac:dyDescent="0.3">
      <c r="A95" s="69"/>
      <c r="B95" s="69"/>
      <c r="F95" s="69"/>
    </row>
    <row r="96" spans="1:6" x14ac:dyDescent="0.3">
      <c r="A96" s="69"/>
      <c r="B96" s="69"/>
      <c r="F96" s="69"/>
    </row>
    <row r="97" spans="1:6" x14ac:dyDescent="0.3">
      <c r="A97" s="69"/>
      <c r="B97" s="69"/>
      <c r="F97" s="69"/>
    </row>
    <row r="98" spans="1:6" x14ac:dyDescent="0.3">
      <c r="A98" s="69"/>
      <c r="B98" s="69"/>
      <c r="F98" s="69"/>
    </row>
    <row r="99" spans="1:6" x14ac:dyDescent="0.3">
      <c r="A99" s="69"/>
      <c r="B99" s="69"/>
      <c r="F99" s="69"/>
    </row>
    <row r="100" spans="1:6" x14ac:dyDescent="0.3">
      <c r="A100" s="69"/>
      <c r="B100" s="69"/>
      <c r="F100" s="69"/>
    </row>
    <row r="101" spans="1:6" x14ac:dyDescent="0.3">
      <c r="A101" s="69"/>
      <c r="B101" s="69"/>
      <c r="F101" s="69"/>
    </row>
    <row r="102" spans="1:6" x14ac:dyDescent="0.3">
      <c r="A102" s="69"/>
      <c r="B102" s="69"/>
      <c r="F102" s="69"/>
    </row>
    <row r="103" spans="1:6" x14ac:dyDescent="0.3">
      <c r="A103" s="69"/>
      <c r="B103" s="69"/>
      <c r="F103" s="69"/>
    </row>
    <row r="104" spans="1:6" x14ac:dyDescent="0.3">
      <c r="A104" s="69"/>
      <c r="B104" s="69"/>
      <c r="F104" s="69"/>
    </row>
    <row r="105" spans="1:6" x14ac:dyDescent="0.3">
      <c r="A105" s="69"/>
      <c r="B105" s="69"/>
      <c r="F105" s="69"/>
    </row>
    <row r="106" spans="1:6" x14ac:dyDescent="0.3">
      <c r="A106" s="69"/>
      <c r="B106" s="69"/>
      <c r="F106" s="69"/>
    </row>
    <row r="107" spans="1:6" x14ac:dyDescent="0.3">
      <c r="A107" s="69"/>
      <c r="B107" s="69"/>
      <c r="F107" s="69"/>
    </row>
    <row r="108" spans="1:6" x14ac:dyDescent="0.3">
      <c r="A108" s="69"/>
      <c r="B108" s="69"/>
      <c r="F108" s="69"/>
    </row>
    <row r="109" spans="1:6" x14ac:dyDescent="0.3">
      <c r="A109" s="69"/>
      <c r="B109" s="69"/>
      <c r="F109" s="69"/>
    </row>
    <row r="110" spans="1:6" x14ac:dyDescent="0.3">
      <c r="A110" s="69"/>
      <c r="B110" s="69"/>
      <c r="F110" s="69"/>
    </row>
    <row r="111" spans="1:6" x14ac:dyDescent="0.3">
      <c r="A111" s="69"/>
      <c r="B111" s="69"/>
      <c r="F111" s="69"/>
    </row>
    <row r="112" spans="1:6" x14ac:dyDescent="0.3">
      <c r="A112" s="69"/>
      <c r="B112" s="69"/>
      <c r="F112" s="69"/>
    </row>
    <row r="113" spans="1:6" x14ac:dyDescent="0.3">
      <c r="A113" s="69"/>
      <c r="B113" s="69"/>
      <c r="F113" s="69"/>
    </row>
    <row r="114" spans="1:6" x14ac:dyDescent="0.3">
      <c r="A114" s="69"/>
      <c r="B114" s="69"/>
      <c r="F114" s="69"/>
    </row>
    <row r="115" spans="1:6" x14ac:dyDescent="0.3">
      <c r="A115" s="69"/>
      <c r="B115" s="69"/>
      <c r="F115" s="69"/>
    </row>
    <row r="116" spans="1:6" x14ac:dyDescent="0.3">
      <c r="A116" s="69"/>
      <c r="B116" s="69"/>
      <c r="F116" s="69"/>
    </row>
    <row r="117" spans="1:6" x14ac:dyDescent="0.3">
      <c r="A117" s="69"/>
      <c r="B117" s="69"/>
      <c r="F117" s="69"/>
    </row>
    <row r="118" spans="1:6" x14ac:dyDescent="0.3">
      <c r="A118" s="69"/>
      <c r="B118" s="69"/>
      <c r="F118" s="69"/>
    </row>
    <row r="119" spans="1:6" x14ac:dyDescent="0.3">
      <c r="A119" s="69"/>
      <c r="B119" s="69"/>
      <c r="F119" s="69"/>
    </row>
    <row r="120" spans="1:6" x14ac:dyDescent="0.3">
      <c r="A120" s="69"/>
      <c r="B120" s="69"/>
      <c r="F120" s="69"/>
    </row>
    <row r="121" spans="1:6" x14ac:dyDescent="0.3">
      <c r="A121" s="69"/>
      <c r="B121" s="69"/>
      <c r="F121" s="69"/>
    </row>
    <row r="122" spans="1:6" x14ac:dyDescent="0.3">
      <c r="A122" s="69"/>
      <c r="B122" s="69"/>
      <c r="F122" s="69"/>
    </row>
    <row r="123" spans="1:6" x14ac:dyDescent="0.3">
      <c r="A123" s="69"/>
      <c r="B123" s="69"/>
      <c r="F123" s="69"/>
    </row>
    <row r="124" spans="1:6" x14ac:dyDescent="0.3">
      <c r="A124" s="69"/>
      <c r="B124" s="69"/>
      <c r="F124" s="69"/>
    </row>
    <row r="125" spans="1:6" x14ac:dyDescent="0.3">
      <c r="A125" s="69"/>
      <c r="B125" s="69"/>
      <c r="F125" s="69"/>
    </row>
    <row r="126" spans="1:6" x14ac:dyDescent="0.3">
      <c r="A126" s="69"/>
      <c r="B126" s="69"/>
      <c r="F126" s="69"/>
    </row>
    <row r="127" spans="1:6" x14ac:dyDescent="0.3">
      <c r="A127" s="69"/>
      <c r="B127" s="69"/>
      <c r="F127" s="69"/>
    </row>
    <row r="128" spans="1:6" x14ac:dyDescent="0.3">
      <c r="A128" s="69"/>
      <c r="B128" s="69"/>
      <c r="F128" s="69"/>
    </row>
    <row r="129" spans="1:6" x14ac:dyDescent="0.3">
      <c r="A129" s="69"/>
      <c r="B129" s="69"/>
      <c r="F129" s="69"/>
    </row>
    <row r="130" spans="1:6" x14ac:dyDescent="0.3">
      <c r="A130" s="69"/>
      <c r="B130" s="69"/>
      <c r="F130" s="69"/>
    </row>
    <row r="131" spans="1:6" x14ac:dyDescent="0.3">
      <c r="A131" s="69"/>
      <c r="B131" s="69"/>
      <c r="F131" s="69"/>
    </row>
    <row r="132" spans="1:6" x14ac:dyDescent="0.3">
      <c r="A132" s="69"/>
      <c r="B132" s="69"/>
      <c r="F132" s="69"/>
    </row>
    <row r="133" spans="1:6" x14ac:dyDescent="0.3">
      <c r="A133" s="69"/>
      <c r="B133" s="69"/>
      <c r="F133" s="69"/>
    </row>
    <row r="134" spans="1:6" x14ac:dyDescent="0.3">
      <c r="A134" s="69"/>
      <c r="B134" s="69"/>
      <c r="F134" s="69"/>
    </row>
    <row r="135" spans="1:6" x14ac:dyDescent="0.3">
      <c r="A135" s="69"/>
      <c r="B135" s="69"/>
      <c r="F135" s="69"/>
    </row>
    <row r="136" spans="1:6" x14ac:dyDescent="0.3">
      <c r="A136" s="69"/>
      <c r="B136" s="69"/>
      <c r="F136" s="69"/>
    </row>
    <row r="137" spans="1:6" x14ac:dyDescent="0.3">
      <c r="A137" s="69"/>
      <c r="B137" s="69"/>
      <c r="F137" s="69"/>
    </row>
    <row r="138" spans="1:6" x14ac:dyDescent="0.3">
      <c r="A138" s="69"/>
      <c r="B138" s="69"/>
      <c r="F138" s="69"/>
    </row>
    <row r="139" spans="1:6" x14ac:dyDescent="0.3">
      <c r="A139" s="69"/>
      <c r="B139" s="69"/>
      <c r="F139" s="69"/>
    </row>
    <row r="140" spans="1:6" x14ac:dyDescent="0.3">
      <c r="A140" s="69"/>
      <c r="B140" s="69"/>
      <c r="F140" s="69"/>
    </row>
    <row r="141" spans="1:6" x14ac:dyDescent="0.3">
      <c r="A141" s="69"/>
      <c r="B141" s="69"/>
      <c r="F141" s="69"/>
    </row>
    <row r="142" spans="1:6" x14ac:dyDescent="0.3">
      <c r="A142" s="69"/>
      <c r="B142" s="69"/>
      <c r="F142" s="69"/>
    </row>
    <row r="143" spans="1:6" x14ac:dyDescent="0.3">
      <c r="A143" s="69"/>
      <c r="B143" s="69"/>
      <c r="F143" s="69"/>
    </row>
    <row r="144" spans="1:6" x14ac:dyDescent="0.3">
      <c r="A144" s="69"/>
      <c r="B144" s="69"/>
      <c r="F144" s="69"/>
    </row>
    <row r="145" spans="1:6" x14ac:dyDescent="0.3">
      <c r="A145" s="69"/>
      <c r="B145" s="69"/>
      <c r="F145" s="69"/>
    </row>
    <row r="146" spans="1:6" x14ac:dyDescent="0.3">
      <c r="A146" s="69"/>
      <c r="B146" s="69"/>
      <c r="F146" s="69"/>
    </row>
    <row r="147" spans="1:6" x14ac:dyDescent="0.3">
      <c r="A147" s="69"/>
      <c r="B147" s="69"/>
      <c r="F147" s="69"/>
    </row>
    <row r="148" spans="1:6" x14ac:dyDescent="0.3">
      <c r="A148" s="69"/>
      <c r="B148" s="69"/>
      <c r="F148" s="69"/>
    </row>
    <row r="149" spans="1:6" x14ac:dyDescent="0.3">
      <c r="A149" s="69"/>
      <c r="B149" s="69"/>
      <c r="F149" s="69"/>
    </row>
    <row r="150" spans="1:6" x14ac:dyDescent="0.3">
      <c r="A150" s="69"/>
      <c r="B150" s="69"/>
      <c r="F150" s="69"/>
    </row>
    <row r="151" spans="1:6" x14ac:dyDescent="0.3">
      <c r="A151" s="69"/>
      <c r="B151" s="69"/>
      <c r="F151" s="69"/>
    </row>
    <row r="152" spans="1:6" x14ac:dyDescent="0.3">
      <c r="A152" s="69"/>
      <c r="B152" s="69"/>
      <c r="F152" s="69"/>
    </row>
    <row r="153" spans="1:6" x14ac:dyDescent="0.3">
      <c r="A153" s="69"/>
      <c r="B153" s="69"/>
      <c r="F153" s="69"/>
    </row>
    <row r="154" spans="1:6" x14ac:dyDescent="0.3">
      <c r="A154" s="69"/>
      <c r="B154" s="69"/>
      <c r="F154" s="69"/>
    </row>
    <row r="155" spans="1:6" x14ac:dyDescent="0.3">
      <c r="A155" s="69"/>
      <c r="B155" s="69"/>
      <c r="F155" s="69"/>
    </row>
    <row r="156" spans="1:6" x14ac:dyDescent="0.3">
      <c r="A156" s="69"/>
      <c r="B156" s="69"/>
      <c r="F156" s="69"/>
    </row>
    <row r="157" spans="1:6" x14ac:dyDescent="0.3">
      <c r="A157" s="69"/>
      <c r="B157" s="69"/>
      <c r="F157" s="69"/>
    </row>
    <row r="158" spans="1:6" x14ac:dyDescent="0.3">
      <c r="A158" s="69"/>
      <c r="B158" s="69"/>
      <c r="F158" s="69"/>
    </row>
    <row r="159" spans="1:6" x14ac:dyDescent="0.3">
      <c r="A159" s="69"/>
      <c r="B159" s="69"/>
      <c r="F159" s="69"/>
    </row>
    <row r="160" spans="1:6" x14ac:dyDescent="0.3">
      <c r="A160" s="69"/>
      <c r="B160" s="69"/>
      <c r="F160" s="69"/>
    </row>
    <row r="161" spans="1:6" x14ac:dyDescent="0.3">
      <c r="A161" s="69"/>
      <c r="B161" s="69"/>
      <c r="F161" s="69"/>
    </row>
    <row r="162" spans="1:6" x14ac:dyDescent="0.3">
      <c r="A162" s="69"/>
      <c r="B162" s="69"/>
      <c r="F162" s="69"/>
    </row>
    <row r="163" spans="1:6" x14ac:dyDescent="0.3">
      <c r="A163" s="69"/>
      <c r="B163" s="69"/>
      <c r="F163" s="69"/>
    </row>
    <row r="164" spans="1:6" x14ac:dyDescent="0.3">
      <c r="A164" s="69"/>
      <c r="B164" s="69"/>
      <c r="F164" s="69"/>
    </row>
    <row r="165" spans="1:6" x14ac:dyDescent="0.3">
      <c r="A165" s="69"/>
      <c r="B165" s="69"/>
      <c r="F165" s="69"/>
    </row>
    <row r="166" spans="1:6" x14ac:dyDescent="0.3">
      <c r="A166" s="69"/>
      <c r="B166" s="69"/>
      <c r="F166" s="69"/>
    </row>
    <row r="167" spans="1:6" x14ac:dyDescent="0.3">
      <c r="A167" s="69"/>
      <c r="B167" s="69"/>
      <c r="F167" s="69"/>
    </row>
    <row r="168" spans="1:6" x14ac:dyDescent="0.3">
      <c r="A168" s="69"/>
      <c r="B168" s="69"/>
      <c r="F168" s="69"/>
    </row>
    <row r="169" spans="1:6" x14ac:dyDescent="0.3">
      <c r="A169" s="69"/>
      <c r="B169" s="69"/>
      <c r="F169" s="69"/>
    </row>
    <row r="170" spans="1:6" x14ac:dyDescent="0.3">
      <c r="A170" s="69"/>
      <c r="B170" s="69"/>
      <c r="F170" s="69"/>
    </row>
    <row r="171" spans="1:6" x14ac:dyDescent="0.3">
      <c r="A171" s="69"/>
      <c r="B171" s="69"/>
      <c r="F171" s="69"/>
    </row>
    <row r="172" spans="1:6" x14ac:dyDescent="0.3">
      <c r="A172" s="69"/>
      <c r="B172" s="69"/>
      <c r="F172" s="69"/>
    </row>
    <row r="173" spans="1:6" x14ac:dyDescent="0.3">
      <c r="A173" s="69"/>
      <c r="B173" s="69"/>
      <c r="F173" s="69"/>
    </row>
    <row r="174" spans="1:6" x14ac:dyDescent="0.3">
      <c r="A174" s="69"/>
      <c r="B174" s="69"/>
      <c r="F174" s="69"/>
    </row>
    <row r="175" spans="1:6" x14ac:dyDescent="0.3">
      <c r="A175" s="69"/>
      <c r="B175" s="69"/>
      <c r="F175" s="69"/>
    </row>
    <row r="176" spans="1:6" x14ac:dyDescent="0.3">
      <c r="A176" s="69"/>
      <c r="B176" s="69"/>
      <c r="F176" s="69"/>
    </row>
    <row r="177" spans="1:6" x14ac:dyDescent="0.3">
      <c r="A177" s="69"/>
      <c r="B177" s="69"/>
      <c r="F177" s="69"/>
    </row>
    <row r="178" spans="1:6" x14ac:dyDescent="0.3">
      <c r="A178" s="69"/>
      <c r="B178" s="69"/>
      <c r="F178" s="69"/>
    </row>
    <row r="179" spans="1:6" x14ac:dyDescent="0.3">
      <c r="A179" s="69"/>
      <c r="B179" s="69"/>
      <c r="F179" s="69"/>
    </row>
    <row r="180" spans="1:6" x14ac:dyDescent="0.3">
      <c r="A180" s="69"/>
      <c r="B180" s="69"/>
      <c r="F180" s="69"/>
    </row>
    <row r="181" spans="1:6" x14ac:dyDescent="0.3">
      <c r="A181" s="69"/>
      <c r="B181" s="69"/>
      <c r="F181" s="69"/>
    </row>
    <row r="182" spans="1:6" x14ac:dyDescent="0.3">
      <c r="A182" s="69"/>
      <c r="B182" s="69"/>
      <c r="F182" s="69"/>
    </row>
    <row r="183" spans="1:6" x14ac:dyDescent="0.3">
      <c r="A183" s="69"/>
      <c r="B183" s="69"/>
      <c r="F183" s="69"/>
    </row>
    <row r="184" spans="1:6" x14ac:dyDescent="0.3">
      <c r="A184" s="69"/>
      <c r="B184" s="69"/>
      <c r="F184" s="69"/>
    </row>
    <row r="185" spans="1:6" x14ac:dyDescent="0.3">
      <c r="A185" s="69"/>
      <c r="B185" s="69"/>
      <c r="F185" s="69"/>
    </row>
    <row r="186" spans="1:6" x14ac:dyDescent="0.3">
      <c r="A186" s="69"/>
      <c r="B186" s="69"/>
      <c r="F186" s="69"/>
    </row>
    <row r="187" spans="1:6" x14ac:dyDescent="0.3">
      <c r="A187" s="69"/>
      <c r="B187" s="69"/>
      <c r="F187" s="69"/>
    </row>
    <row r="188" spans="1:6" x14ac:dyDescent="0.3">
      <c r="A188" s="69"/>
      <c r="B188" s="69"/>
      <c r="F188" s="69"/>
    </row>
    <row r="189" spans="1:6" x14ac:dyDescent="0.3">
      <c r="A189" s="69"/>
      <c r="B189" s="69"/>
      <c r="F189" s="69"/>
    </row>
    <row r="190" spans="1:6" x14ac:dyDescent="0.3">
      <c r="A190" s="69"/>
      <c r="B190" s="69"/>
      <c r="F190" s="69"/>
    </row>
    <row r="191" spans="1:6" x14ac:dyDescent="0.3">
      <c r="A191" s="69"/>
      <c r="B191" s="69"/>
      <c r="F191" s="69"/>
    </row>
    <row r="192" spans="1:6" x14ac:dyDescent="0.3">
      <c r="A192" s="69"/>
      <c r="B192" s="69"/>
      <c r="F192" s="69"/>
    </row>
    <row r="193" spans="1:6" x14ac:dyDescent="0.3">
      <c r="A193" s="69"/>
      <c r="B193" s="69"/>
      <c r="F193" s="69"/>
    </row>
    <row r="194" spans="1:6" x14ac:dyDescent="0.3">
      <c r="A194" s="69"/>
      <c r="B194" s="69"/>
      <c r="F194" s="69"/>
    </row>
    <row r="195" spans="1:6" x14ac:dyDescent="0.3">
      <c r="A195" s="69"/>
      <c r="B195" s="69"/>
      <c r="F195" s="69"/>
    </row>
    <row r="196" spans="1:6" x14ac:dyDescent="0.3">
      <c r="A196" s="69"/>
      <c r="B196" s="69"/>
      <c r="F196" s="69"/>
    </row>
    <row r="197" spans="1:6" x14ac:dyDescent="0.3">
      <c r="A197" s="69"/>
      <c r="B197" s="69"/>
      <c r="F197" s="69"/>
    </row>
    <row r="198" spans="1:6" x14ac:dyDescent="0.3">
      <c r="A198" s="69"/>
      <c r="B198" s="69"/>
      <c r="F198" s="69"/>
    </row>
    <row r="199" spans="1:6" x14ac:dyDescent="0.3">
      <c r="A199" s="69"/>
      <c r="B199" s="69"/>
      <c r="F199" s="69"/>
    </row>
    <row r="200" spans="1:6" x14ac:dyDescent="0.3">
      <c r="A200" s="69"/>
      <c r="B200" s="69"/>
      <c r="F200" s="69"/>
    </row>
    <row r="201" spans="1:6" x14ac:dyDescent="0.3">
      <c r="A201" s="69"/>
      <c r="B201" s="69"/>
      <c r="F201" s="69"/>
    </row>
    <row r="202" spans="1:6" x14ac:dyDescent="0.3">
      <c r="A202" s="69"/>
      <c r="B202" s="69"/>
      <c r="F202" s="69"/>
    </row>
    <row r="203" spans="1:6" x14ac:dyDescent="0.3">
      <c r="A203" s="69"/>
      <c r="B203" s="69"/>
      <c r="F203" s="69"/>
    </row>
    <row r="204" spans="1:6" x14ac:dyDescent="0.3">
      <c r="A204" s="69"/>
      <c r="B204" s="69"/>
      <c r="F204" s="69"/>
    </row>
    <row r="205" spans="1:6" x14ac:dyDescent="0.3">
      <c r="A205" s="69"/>
      <c r="B205" s="69"/>
      <c r="F205" s="69"/>
    </row>
    <row r="206" spans="1:6" x14ac:dyDescent="0.3">
      <c r="A206" s="69"/>
      <c r="B206" s="69"/>
      <c r="F206" s="69"/>
    </row>
    <row r="207" spans="1:6" x14ac:dyDescent="0.3">
      <c r="A207" s="69"/>
      <c r="B207" s="69"/>
      <c r="F207" s="69"/>
    </row>
    <row r="208" spans="1:6" x14ac:dyDescent="0.3">
      <c r="A208" s="69"/>
      <c r="B208" s="69"/>
      <c r="F208" s="69"/>
    </row>
    <row r="209" spans="1:6" x14ac:dyDescent="0.3">
      <c r="A209" s="69"/>
      <c r="B209" s="69"/>
      <c r="F209" s="69"/>
    </row>
    <row r="210" spans="1:6" x14ac:dyDescent="0.3">
      <c r="A210" s="69"/>
      <c r="B210" s="69"/>
      <c r="F210" s="69"/>
    </row>
    <row r="211" spans="1:6" x14ac:dyDescent="0.3">
      <c r="A211" s="69"/>
      <c r="B211" s="69"/>
      <c r="F211" s="69"/>
    </row>
    <row r="212" spans="1:6" x14ac:dyDescent="0.3">
      <c r="A212" s="69"/>
      <c r="B212" s="69"/>
      <c r="F212" s="69"/>
    </row>
    <row r="213" spans="1:6" x14ac:dyDescent="0.3">
      <c r="A213" s="69"/>
      <c r="B213" s="69"/>
      <c r="F213" s="69"/>
    </row>
    <row r="214" spans="1:6" x14ac:dyDescent="0.3">
      <c r="A214" s="69"/>
      <c r="B214" s="69"/>
      <c r="F214" s="69"/>
    </row>
    <row r="215" spans="1:6" x14ac:dyDescent="0.3">
      <c r="A215" s="69"/>
      <c r="B215" s="69"/>
      <c r="F215" s="69"/>
    </row>
    <row r="216" spans="1:6" x14ac:dyDescent="0.3">
      <c r="A216" s="69"/>
      <c r="B216" s="69"/>
      <c r="F216" s="69"/>
    </row>
    <row r="217" spans="1:6" x14ac:dyDescent="0.3">
      <c r="A217" s="69"/>
      <c r="B217" s="69"/>
      <c r="F217" s="69"/>
    </row>
    <row r="218" spans="1:6" x14ac:dyDescent="0.3">
      <c r="A218" s="69"/>
      <c r="B218" s="69"/>
      <c r="F218" s="69"/>
    </row>
    <row r="219" spans="1:6" x14ac:dyDescent="0.3">
      <c r="A219" s="69"/>
      <c r="B219" s="69"/>
      <c r="F219" s="69"/>
    </row>
    <row r="220" spans="1:6" x14ac:dyDescent="0.3">
      <c r="A220" s="69"/>
      <c r="B220" s="69"/>
      <c r="F220" s="69"/>
    </row>
    <row r="221" spans="1:6" x14ac:dyDescent="0.3">
      <c r="A221" s="69"/>
      <c r="B221" s="69"/>
      <c r="F221" s="69"/>
    </row>
    <row r="222" spans="1:6" x14ac:dyDescent="0.3">
      <c r="A222" s="69"/>
      <c r="B222" s="69"/>
      <c r="F222" s="69"/>
    </row>
    <row r="223" spans="1:6" x14ac:dyDescent="0.3">
      <c r="A223" s="69"/>
      <c r="B223" s="69"/>
      <c r="F223" s="69"/>
    </row>
    <row r="224" spans="1:6" x14ac:dyDescent="0.3">
      <c r="A224" s="69"/>
      <c r="B224" s="69"/>
      <c r="F224" s="69"/>
    </row>
    <row r="225" spans="1:6" x14ac:dyDescent="0.3">
      <c r="A225" s="69"/>
      <c r="B225" s="69"/>
      <c r="F225" s="69"/>
    </row>
    <row r="226" spans="1:6" x14ac:dyDescent="0.3">
      <c r="A226" s="69"/>
      <c r="B226" s="69"/>
      <c r="F226" s="69"/>
    </row>
    <row r="227" spans="1:6" x14ac:dyDescent="0.3">
      <c r="A227" s="69"/>
      <c r="B227" s="69"/>
      <c r="F227" s="69"/>
    </row>
    <row r="228" spans="1:6" x14ac:dyDescent="0.3">
      <c r="A228" s="69"/>
      <c r="B228" s="69"/>
      <c r="F228" s="69"/>
    </row>
    <row r="229" spans="1:6" x14ac:dyDescent="0.3">
      <c r="A229" s="69"/>
      <c r="B229" s="69"/>
      <c r="F229" s="69"/>
    </row>
    <row r="230" spans="1:6" x14ac:dyDescent="0.3">
      <c r="A230" s="69"/>
      <c r="B230" s="69"/>
      <c r="F230" s="69"/>
    </row>
    <row r="231" spans="1:6" x14ac:dyDescent="0.3">
      <c r="A231" s="69"/>
      <c r="B231" s="69"/>
      <c r="F231" s="69"/>
    </row>
    <row r="232" spans="1:6" x14ac:dyDescent="0.3">
      <c r="A232" s="69"/>
      <c r="B232" s="69"/>
      <c r="F232" s="69"/>
    </row>
    <row r="233" spans="1:6" x14ac:dyDescent="0.3">
      <c r="A233" s="69"/>
      <c r="B233" s="69"/>
      <c r="F233" s="69"/>
    </row>
    <row r="234" spans="1:6" x14ac:dyDescent="0.3">
      <c r="A234" s="69"/>
      <c r="B234" s="69"/>
      <c r="F234" s="69"/>
    </row>
    <row r="235" spans="1:6" x14ac:dyDescent="0.3">
      <c r="A235" s="69"/>
      <c r="B235" s="69"/>
      <c r="F235" s="69"/>
    </row>
    <row r="236" spans="1:6" x14ac:dyDescent="0.3">
      <c r="A236" s="69"/>
      <c r="B236" s="69"/>
      <c r="F236" s="69"/>
    </row>
    <row r="237" spans="1:6" x14ac:dyDescent="0.3">
      <c r="A237" s="69"/>
      <c r="B237" s="69"/>
      <c r="F237" s="69"/>
    </row>
    <row r="238" spans="1:6" x14ac:dyDescent="0.3">
      <c r="A238" s="69"/>
      <c r="B238" s="69"/>
      <c r="F238" s="69"/>
    </row>
    <row r="239" spans="1:6" x14ac:dyDescent="0.3">
      <c r="A239" s="69"/>
      <c r="B239" s="69"/>
      <c r="F239" s="69"/>
    </row>
    <row r="240" spans="1:6" x14ac:dyDescent="0.3">
      <c r="A240" s="69"/>
      <c r="B240" s="69"/>
      <c r="F240" s="69"/>
    </row>
    <row r="241" spans="1:6" x14ac:dyDescent="0.3">
      <c r="A241" s="69"/>
      <c r="B241" s="69"/>
      <c r="F241" s="69"/>
    </row>
    <row r="242" spans="1:6" x14ac:dyDescent="0.3">
      <c r="A242" s="69"/>
      <c r="B242" s="69"/>
      <c r="F242" s="69"/>
    </row>
    <row r="243" spans="1:6" x14ac:dyDescent="0.3">
      <c r="A243" s="69"/>
      <c r="B243" s="69"/>
      <c r="F243" s="69"/>
    </row>
    <row r="244" spans="1:6" x14ac:dyDescent="0.3">
      <c r="A244" s="69"/>
      <c r="B244" s="69"/>
      <c r="F244" s="69"/>
    </row>
    <row r="245" spans="1:6" x14ac:dyDescent="0.3">
      <c r="A245" s="69"/>
      <c r="B245" s="69"/>
      <c r="F245" s="69"/>
    </row>
    <row r="246" spans="1:6" x14ac:dyDescent="0.3">
      <c r="A246" s="69"/>
      <c r="B246" s="69"/>
      <c r="F246" s="69"/>
    </row>
    <row r="247" spans="1:6" x14ac:dyDescent="0.3">
      <c r="A247" s="69"/>
      <c r="B247" s="69"/>
      <c r="F247" s="69"/>
    </row>
    <row r="248" spans="1:6" x14ac:dyDescent="0.3">
      <c r="A248" s="69"/>
      <c r="B248" s="69"/>
      <c r="F248" s="69"/>
    </row>
    <row r="249" spans="1:6" x14ac:dyDescent="0.3">
      <c r="A249" s="69"/>
      <c r="B249" s="69"/>
      <c r="F249" s="69"/>
    </row>
    <row r="250" spans="1:6" x14ac:dyDescent="0.3">
      <c r="A250" s="69"/>
      <c r="B250" s="69"/>
      <c r="F250" s="69"/>
    </row>
    <row r="251" spans="1:6" x14ac:dyDescent="0.3">
      <c r="A251" s="69"/>
      <c r="B251" s="69"/>
      <c r="F251" s="69"/>
    </row>
    <row r="252" spans="1:6" x14ac:dyDescent="0.3">
      <c r="A252" s="69"/>
      <c r="B252" s="69"/>
      <c r="F252" s="69"/>
    </row>
    <row r="253" spans="1:6" x14ac:dyDescent="0.3">
      <c r="A253" s="69"/>
      <c r="B253" s="69"/>
      <c r="F253" s="69"/>
    </row>
    <row r="254" spans="1:6" x14ac:dyDescent="0.3">
      <c r="A254" s="69"/>
      <c r="B254" s="69"/>
      <c r="F254" s="69"/>
    </row>
    <row r="255" spans="1:6" x14ac:dyDescent="0.3">
      <c r="A255" s="69"/>
      <c r="B255" s="69"/>
      <c r="F255" s="69"/>
    </row>
    <row r="256" spans="1:6" x14ac:dyDescent="0.3">
      <c r="A256" s="69"/>
      <c r="B256" s="69"/>
      <c r="F256" s="69"/>
    </row>
    <row r="257" spans="1:6" x14ac:dyDescent="0.3">
      <c r="A257" s="69"/>
      <c r="B257" s="69"/>
      <c r="F257" s="69"/>
    </row>
    <row r="258" spans="1:6" x14ac:dyDescent="0.3">
      <c r="A258" s="69"/>
      <c r="B258" s="69"/>
      <c r="F258" s="69"/>
    </row>
    <row r="259" spans="1:6" x14ac:dyDescent="0.3">
      <c r="A259" s="69"/>
      <c r="B259" s="69"/>
      <c r="F259" s="69"/>
    </row>
    <row r="260" spans="1:6" x14ac:dyDescent="0.3">
      <c r="A260" s="69"/>
      <c r="B260" s="69"/>
      <c r="F260" s="69"/>
    </row>
    <row r="261" spans="1:6" x14ac:dyDescent="0.3">
      <c r="A261" s="69"/>
      <c r="B261" s="69"/>
      <c r="F261" s="69"/>
    </row>
    <row r="262" spans="1:6" x14ac:dyDescent="0.3">
      <c r="A262" s="69"/>
      <c r="B262" s="69"/>
      <c r="F262" s="69"/>
    </row>
    <row r="263" spans="1:6" x14ac:dyDescent="0.3">
      <c r="A263" s="69"/>
      <c r="B263" s="69"/>
      <c r="F263" s="69"/>
    </row>
    <row r="264" spans="1:6" x14ac:dyDescent="0.3">
      <c r="A264" s="69"/>
      <c r="B264" s="69"/>
      <c r="F264" s="69"/>
    </row>
    <row r="265" spans="1:6" x14ac:dyDescent="0.3">
      <c r="A265" s="69"/>
      <c r="B265" s="69"/>
      <c r="F265" s="69"/>
    </row>
    <row r="266" spans="1:6" x14ac:dyDescent="0.3">
      <c r="A266" s="69"/>
      <c r="B266" s="69"/>
      <c r="F266" s="69"/>
    </row>
    <row r="267" spans="1:6" x14ac:dyDescent="0.3">
      <c r="A267" s="69"/>
      <c r="B267" s="69"/>
      <c r="F267" s="69"/>
    </row>
    <row r="268" spans="1:6" x14ac:dyDescent="0.3">
      <c r="A268" s="69"/>
      <c r="B268" s="69"/>
      <c r="F268" s="69"/>
    </row>
    <row r="269" spans="1:6" x14ac:dyDescent="0.3">
      <c r="A269" s="69"/>
      <c r="B269" s="69"/>
      <c r="F269" s="69"/>
    </row>
    <row r="270" spans="1:6" x14ac:dyDescent="0.3">
      <c r="A270" s="69"/>
      <c r="B270" s="69"/>
      <c r="F270" s="69"/>
    </row>
    <row r="271" spans="1:6" x14ac:dyDescent="0.3">
      <c r="A271" s="69"/>
      <c r="B271" s="69"/>
      <c r="F271" s="69"/>
    </row>
    <row r="272" spans="1:6" x14ac:dyDescent="0.3">
      <c r="A272" s="69"/>
      <c r="B272" s="69"/>
      <c r="F272" s="69"/>
    </row>
    <row r="273" spans="1:6" x14ac:dyDescent="0.3">
      <c r="A273" s="69"/>
      <c r="B273" s="69"/>
      <c r="F273" s="69"/>
    </row>
    <row r="274" spans="1:6" x14ac:dyDescent="0.3">
      <c r="A274" s="69"/>
      <c r="B274" s="69"/>
      <c r="F274" s="69"/>
    </row>
    <row r="275" spans="1:6" x14ac:dyDescent="0.3">
      <c r="A275" s="69"/>
      <c r="B275" s="69"/>
      <c r="F275" s="69"/>
    </row>
    <row r="276" spans="1:6" x14ac:dyDescent="0.3">
      <c r="A276" s="69"/>
      <c r="B276" s="69"/>
      <c r="F276" s="69"/>
    </row>
    <row r="277" spans="1:6" x14ac:dyDescent="0.3">
      <c r="A277" s="69"/>
      <c r="B277" s="69"/>
      <c r="F277" s="69"/>
    </row>
    <row r="278" spans="1:6" x14ac:dyDescent="0.3">
      <c r="A278" s="69"/>
      <c r="B278" s="69"/>
      <c r="F278" s="69"/>
    </row>
    <row r="279" spans="1:6" x14ac:dyDescent="0.3">
      <c r="A279" s="69"/>
      <c r="B279" s="69"/>
      <c r="F279" s="69"/>
    </row>
    <row r="280" spans="1:6" x14ac:dyDescent="0.3">
      <c r="A280" s="69"/>
      <c r="B280" s="69"/>
      <c r="F280" s="69"/>
    </row>
    <row r="281" spans="1:6" x14ac:dyDescent="0.3">
      <c r="A281" s="69"/>
      <c r="B281" s="69"/>
      <c r="F281" s="69"/>
    </row>
    <row r="282" spans="1:6" x14ac:dyDescent="0.3">
      <c r="A282" s="69"/>
      <c r="B282" s="69"/>
      <c r="F282" s="69"/>
    </row>
    <row r="283" spans="1:6" x14ac:dyDescent="0.3">
      <c r="A283" s="69"/>
      <c r="B283" s="69"/>
      <c r="F283" s="69"/>
    </row>
    <row r="284" spans="1:6" x14ac:dyDescent="0.3">
      <c r="A284" s="69"/>
      <c r="B284" s="69"/>
      <c r="F284" s="69"/>
    </row>
    <row r="285" spans="1:6" x14ac:dyDescent="0.3">
      <c r="A285" s="69"/>
      <c r="B285" s="69"/>
      <c r="F285" s="69"/>
    </row>
    <row r="286" spans="1:6" x14ac:dyDescent="0.3">
      <c r="A286" s="69"/>
      <c r="B286" s="69"/>
      <c r="F286" s="69"/>
    </row>
    <row r="287" spans="1:6" x14ac:dyDescent="0.3">
      <c r="A287" s="69"/>
      <c r="B287" s="69"/>
      <c r="F287" s="69"/>
    </row>
    <row r="288" spans="1:6" x14ac:dyDescent="0.3">
      <c r="A288" s="69"/>
      <c r="B288" s="69"/>
      <c r="F288" s="69"/>
    </row>
    <row r="289" spans="1:6" x14ac:dyDescent="0.3">
      <c r="A289" s="69"/>
      <c r="B289" s="69"/>
      <c r="F289" s="69"/>
    </row>
    <row r="290" spans="1:6" x14ac:dyDescent="0.3">
      <c r="A290" s="69"/>
      <c r="B290" s="69"/>
      <c r="F290" s="69"/>
    </row>
    <row r="291" spans="1:6" x14ac:dyDescent="0.3">
      <c r="A291" s="69"/>
      <c r="B291" s="69"/>
      <c r="F291" s="69"/>
    </row>
    <row r="292" spans="1:6" x14ac:dyDescent="0.3">
      <c r="A292" s="69"/>
      <c r="B292" s="69"/>
      <c r="F292" s="69"/>
    </row>
    <row r="293" spans="1:6" x14ac:dyDescent="0.3">
      <c r="A293" s="69"/>
      <c r="B293" s="69"/>
      <c r="F293" s="69"/>
    </row>
    <row r="294" spans="1:6" x14ac:dyDescent="0.3">
      <c r="A294" s="69"/>
      <c r="B294" s="69"/>
      <c r="F294" s="69"/>
    </row>
    <row r="295" spans="1:6" x14ac:dyDescent="0.3">
      <c r="A295" s="69"/>
      <c r="B295" s="69"/>
      <c r="F295" s="70"/>
    </row>
    <row r="296" spans="1:6" x14ac:dyDescent="0.3">
      <c r="A296" s="69"/>
      <c r="B296" s="69"/>
      <c r="F296" s="71"/>
    </row>
    <row r="297" spans="1:6" x14ac:dyDescent="0.3">
      <c r="A297" s="69"/>
      <c r="B297" s="69"/>
      <c r="F297" s="71"/>
    </row>
    <row r="298" spans="1:6" x14ac:dyDescent="0.3">
      <c r="A298" s="69"/>
      <c r="B298" s="69"/>
      <c r="F298" s="71"/>
    </row>
    <row r="299" spans="1:6" x14ac:dyDescent="0.3">
      <c r="A299" s="69"/>
      <c r="B299" s="69"/>
      <c r="F299" s="71"/>
    </row>
    <row r="300" spans="1:6" x14ac:dyDescent="0.3">
      <c r="A300" s="69"/>
      <c r="B300" s="69"/>
      <c r="F300" s="71"/>
    </row>
    <row r="301" spans="1:6" x14ac:dyDescent="0.3">
      <c r="A301" s="69"/>
      <c r="B301" s="69"/>
      <c r="F301" s="71"/>
    </row>
    <row r="302" spans="1:6" x14ac:dyDescent="0.3">
      <c r="A302" s="69"/>
      <c r="B302" s="69"/>
      <c r="F302" s="71"/>
    </row>
    <row r="303" spans="1:6" x14ac:dyDescent="0.3">
      <c r="A303" s="69"/>
      <c r="B303" s="69"/>
      <c r="F303" s="71"/>
    </row>
    <row r="304" spans="1:6" x14ac:dyDescent="0.3">
      <c r="A304" s="69"/>
      <c r="B304" s="69"/>
      <c r="F304" s="71"/>
    </row>
    <row r="305" spans="1:6" x14ac:dyDescent="0.3">
      <c r="A305" s="69"/>
      <c r="B305" s="69"/>
      <c r="F305" s="71"/>
    </row>
    <row r="306" spans="1:6" x14ac:dyDescent="0.3">
      <c r="A306" s="69"/>
      <c r="B306" s="69"/>
      <c r="F306" s="71"/>
    </row>
    <row r="307" spans="1:6" x14ac:dyDescent="0.3">
      <c r="A307" s="69"/>
      <c r="B307" s="69"/>
      <c r="F307" s="71"/>
    </row>
    <row r="308" spans="1:6" x14ac:dyDescent="0.3">
      <c r="A308" s="69"/>
      <c r="B308" s="69"/>
      <c r="F308" s="71"/>
    </row>
    <row r="309" spans="1:6" x14ac:dyDescent="0.3">
      <c r="A309" s="69"/>
      <c r="B309" s="69"/>
      <c r="F309" s="71"/>
    </row>
    <row r="310" spans="1:6" x14ac:dyDescent="0.3">
      <c r="A310" s="69"/>
      <c r="B310" s="69"/>
      <c r="F310" s="71"/>
    </row>
    <row r="311" spans="1:6" x14ac:dyDescent="0.3">
      <c r="A311" s="69"/>
      <c r="B311" s="69"/>
      <c r="F311" s="71"/>
    </row>
    <row r="312" spans="1:6" x14ac:dyDescent="0.3">
      <c r="A312" s="69"/>
      <c r="B312" s="69"/>
      <c r="F312" s="71"/>
    </row>
    <row r="313" spans="1:6" x14ac:dyDescent="0.3">
      <c r="A313" s="69"/>
      <c r="B313" s="69"/>
      <c r="F313" s="71"/>
    </row>
    <row r="314" spans="1:6" x14ac:dyDescent="0.3">
      <c r="A314" s="69"/>
      <c r="B314" s="69"/>
      <c r="F314" s="71"/>
    </row>
    <row r="315" spans="1:6" x14ac:dyDescent="0.3">
      <c r="A315" s="69"/>
      <c r="B315" s="69"/>
      <c r="F315" s="71"/>
    </row>
    <row r="316" spans="1:6" x14ac:dyDescent="0.3">
      <c r="A316" s="69"/>
      <c r="B316" s="69"/>
      <c r="F316" s="71"/>
    </row>
    <row r="317" spans="1:6" x14ac:dyDescent="0.3">
      <c r="A317" s="69"/>
      <c r="B317" s="69"/>
      <c r="F317" s="71"/>
    </row>
    <row r="318" spans="1:6" x14ac:dyDescent="0.3">
      <c r="A318" s="69"/>
      <c r="B318" s="69"/>
      <c r="F318" s="71"/>
    </row>
    <row r="319" spans="1:6" x14ac:dyDescent="0.3">
      <c r="A319" s="69"/>
      <c r="B319" s="69"/>
      <c r="F319" s="71"/>
    </row>
    <row r="320" spans="1:6" x14ac:dyDescent="0.3">
      <c r="A320" s="69"/>
      <c r="B320" s="69"/>
      <c r="F320" s="71"/>
    </row>
    <row r="321" spans="1:6" x14ac:dyDescent="0.3">
      <c r="A321" s="69"/>
      <c r="B321" s="69"/>
      <c r="F321" s="71"/>
    </row>
    <row r="322" spans="1:6" x14ac:dyDescent="0.3">
      <c r="A322" s="69"/>
      <c r="B322" s="69"/>
      <c r="F322" s="71"/>
    </row>
    <row r="323" spans="1:6" x14ac:dyDescent="0.3">
      <c r="A323" s="69"/>
      <c r="B323" s="69"/>
      <c r="F323" s="71"/>
    </row>
    <row r="324" spans="1:6" x14ac:dyDescent="0.3">
      <c r="A324" s="69"/>
      <c r="B324" s="69"/>
      <c r="F324" s="71"/>
    </row>
    <row r="325" spans="1:6" x14ac:dyDescent="0.3">
      <c r="A325" s="69"/>
      <c r="B325" s="69"/>
      <c r="F325" s="71"/>
    </row>
    <row r="326" spans="1:6" x14ac:dyDescent="0.3">
      <c r="A326" s="69"/>
      <c r="B326" s="69"/>
      <c r="F326" s="71"/>
    </row>
    <row r="327" spans="1:6" x14ac:dyDescent="0.3">
      <c r="A327" s="69"/>
      <c r="B327" s="69"/>
      <c r="F327" s="71"/>
    </row>
    <row r="328" spans="1:6" x14ac:dyDescent="0.3">
      <c r="A328" s="69"/>
      <c r="B328" s="69"/>
      <c r="F328" s="71"/>
    </row>
    <row r="329" spans="1:6" x14ac:dyDescent="0.3">
      <c r="A329" s="69"/>
      <c r="B329" s="69"/>
      <c r="F329" s="71"/>
    </row>
    <row r="330" spans="1:6" x14ac:dyDescent="0.3">
      <c r="A330" s="69"/>
      <c r="B330" s="69"/>
      <c r="F330" s="71"/>
    </row>
    <row r="331" spans="1:6" x14ac:dyDescent="0.3">
      <c r="A331" s="69"/>
      <c r="B331" s="69"/>
      <c r="F331" s="71"/>
    </row>
    <row r="332" spans="1:6" x14ac:dyDescent="0.3">
      <c r="A332" s="69"/>
      <c r="B332" s="69"/>
      <c r="F332" s="71"/>
    </row>
    <row r="333" spans="1:6" x14ac:dyDescent="0.3">
      <c r="A333" s="69"/>
      <c r="B333" s="69"/>
      <c r="F333" s="71"/>
    </row>
    <row r="334" spans="1:6" x14ac:dyDescent="0.3">
      <c r="A334" s="69"/>
      <c r="B334" s="69"/>
      <c r="F334" s="71"/>
    </row>
    <row r="335" spans="1:6" x14ac:dyDescent="0.3">
      <c r="A335" s="69"/>
      <c r="B335" s="69"/>
      <c r="F335" s="71"/>
    </row>
    <row r="336" spans="1:6" x14ac:dyDescent="0.3">
      <c r="A336" s="69"/>
      <c r="B336" s="69"/>
      <c r="F336" s="71"/>
    </row>
    <row r="337" spans="1:6" x14ac:dyDescent="0.3">
      <c r="A337" s="69"/>
      <c r="B337" s="69"/>
      <c r="F337" s="71"/>
    </row>
    <row r="338" spans="1:6" x14ac:dyDescent="0.3">
      <c r="A338" s="69"/>
      <c r="B338" s="69"/>
      <c r="F338" s="71"/>
    </row>
    <row r="339" spans="1:6" x14ac:dyDescent="0.3">
      <c r="A339" s="69"/>
      <c r="B339" s="69"/>
      <c r="F339" s="71"/>
    </row>
    <row r="340" spans="1:6" x14ac:dyDescent="0.3">
      <c r="A340" s="69"/>
      <c r="B340" s="69"/>
      <c r="F340" s="71"/>
    </row>
    <row r="341" spans="1:6" x14ac:dyDescent="0.3">
      <c r="A341" s="69"/>
      <c r="B341" s="69"/>
      <c r="F341" s="71"/>
    </row>
    <row r="342" spans="1:6" x14ac:dyDescent="0.3">
      <c r="A342" s="69"/>
      <c r="B342" s="69"/>
      <c r="F342" s="71"/>
    </row>
    <row r="343" spans="1:6" x14ac:dyDescent="0.3">
      <c r="A343" s="69"/>
      <c r="B343" s="69"/>
      <c r="F343" s="71"/>
    </row>
    <row r="344" spans="1:6" x14ac:dyDescent="0.3">
      <c r="A344" s="69"/>
      <c r="B344" s="69"/>
      <c r="F344" s="71"/>
    </row>
    <row r="345" spans="1:6" x14ac:dyDescent="0.3">
      <c r="A345" s="69"/>
      <c r="B345" s="69"/>
      <c r="F345" s="71"/>
    </row>
    <row r="346" spans="1:6" x14ac:dyDescent="0.3">
      <c r="A346" s="69"/>
      <c r="B346" s="69"/>
      <c r="F346" s="71"/>
    </row>
    <row r="347" spans="1:6" x14ac:dyDescent="0.3">
      <c r="A347" s="69"/>
      <c r="B347" s="69"/>
      <c r="F347" s="71"/>
    </row>
    <row r="348" spans="1:6" x14ac:dyDescent="0.3">
      <c r="A348" s="69"/>
      <c r="B348" s="69"/>
      <c r="F348" s="71"/>
    </row>
    <row r="349" spans="1:6" x14ac:dyDescent="0.3">
      <c r="A349" s="69"/>
      <c r="B349" s="69"/>
      <c r="F349" s="71"/>
    </row>
    <row r="350" spans="1:6" x14ac:dyDescent="0.3">
      <c r="A350" s="69"/>
      <c r="B350" s="69"/>
      <c r="F350" s="71"/>
    </row>
    <row r="351" spans="1:6" x14ac:dyDescent="0.3">
      <c r="A351" s="69"/>
      <c r="B351" s="69"/>
      <c r="F351" s="71"/>
    </row>
    <row r="352" spans="1:6" x14ac:dyDescent="0.3">
      <c r="A352" s="69"/>
      <c r="B352" s="69"/>
      <c r="F352" s="71"/>
    </row>
    <row r="353" spans="1:6" x14ac:dyDescent="0.3">
      <c r="A353" s="69"/>
      <c r="B353" s="69"/>
      <c r="F353" s="71"/>
    </row>
    <row r="354" spans="1:6" x14ac:dyDescent="0.3">
      <c r="A354" s="69"/>
      <c r="B354" s="69"/>
      <c r="F354" s="71"/>
    </row>
    <row r="355" spans="1:6" x14ac:dyDescent="0.3">
      <c r="A355" s="69"/>
      <c r="B355" s="69"/>
      <c r="F355" s="71"/>
    </row>
    <row r="356" spans="1:6" x14ac:dyDescent="0.3">
      <c r="A356" s="69"/>
      <c r="B356" s="69"/>
      <c r="F356" s="71"/>
    </row>
    <row r="357" spans="1:6" x14ac:dyDescent="0.3">
      <c r="A357" s="69"/>
      <c r="B357" s="69"/>
      <c r="F357" s="71"/>
    </row>
    <row r="358" spans="1:6" x14ac:dyDescent="0.3">
      <c r="A358" s="69"/>
      <c r="B358" s="69"/>
      <c r="F358" s="71"/>
    </row>
    <row r="359" spans="1:6" x14ac:dyDescent="0.3">
      <c r="A359" s="69"/>
      <c r="B359" s="69"/>
      <c r="F359" s="71"/>
    </row>
    <row r="360" spans="1:6" x14ac:dyDescent="0.3">
      <c r="A360" s="69"/>
      <c r="B360" s="69"/>
      <c r="F360" s="71"/>
    </row>
    <row r="361" spans="1:6" x14ac:dyDescent="0.3">
      <c r="A361" s="69"/>
      <c r="B361" s="69"/>
      <c r="F361" s="71"/>
    </row>
    <row r="362" spans="1:6" x14ac:dyDescent="0.3">
      <c r="A362" s="69"/>
      <c r="B362" s="69"/>
      <c r="F362" s="71"/>
    </row>
    <row r="363" spans="1:6" x14ac:dyDescent="0.3">
      <c r="A363" s="69"/>
      <c r="B363" s="69"/>
      <c r="F363" s="71"/>
    </row>
    <row r="364" spans="1:6" x14ac:dyDescent="0.3">
      <c r="A364" s="69"/>
      <c r="B364" s="69"/>
      <c r="F364" s="71"/>
    </row>
    <row r="365" spans="1:6" x14ac:dyDescent="0.3">
      <c r="A365" s="69"/>
      <c r="B365" s="69"/>
      <c r="F365" s="71"/>
    </row>
    <row r="366" spans="1:6" x14ac:dyDescent="0.3">
      <c r="A366" s="69"/>
      <c r="B366" s="69"/>
      <c r="F366" s="71"/>
    </row>
    <row r="367" spans="1:6" x14ac:dyDescent="0.3">
      <c r="A367" s="69"/>
      <c r="B367" s="69"/>
      <c r="F367" s="71"/>
    </row>
    <row r="368" spans="1:6" x14ac:dyDescent="0.3">
      <c r="A368" s="69"/>
      <c r="B368" s="69"/>
      <c r="F368" s="71"/>
    </row>
    <row r="369" spans="1:6" x14ac:dyDescent="0.3">
      <c r="A369" s="69"/>
      <c r="B369" s="69"/>
      <c r="F369" s="71"/>
    </row>
    <row r="370" spans="1:6" x14ac:dyDescent="0.3">
      <c r="A370" s="69"/>
      <c r="B370" s="69"/>
      <c r="F370" s="71"/>
    </row>
    <row r="371" spans="1:6" x14ac:dyDescent="0.3">
      <c r="A371" s="69"/>
      <c r="B371" s="69"/>
      <c r="F371" s="71"/>
    </row>
    <row r="372" spans="1:6" x14ac:dyDescent="0.3">
      <c r="A372" s="69"/>
      <c r="B372" s="69"/>
      <c r="F372" s="71"/>
    </row>
    <row r="373" spans="1:6" x14ac:dyDescent="0.3">
      <c r="A373" s="69"/>
      <c r="B373" s="69"/>
      <c r="F373" s="71"/>
    </row>
    <row r="374" spans="1:6" x14ac:dyDescent="0.3">
      <c r="A374" s="69"/>
      <c r="B374" s="69"/>
      <c r="F374" s="71"/>
    </row>
    <row r="375" spans="1:6" x14ac:dyDescent="0.3">
      <c r="A375" s="69"/>
      <c r="B375" s="69"/>
      <c r="F375" s="71"/>
    </row>
    <row r="376" spans="1:6" x14ac:dyDescent="0.3">
      <c r="A376" s="69"/>
      <c r="B376" s="69"/>
      <c r="F376" s="71"/>
    </row>
    <row r="377" spans="1:6" x14ac:dyDescent="0.3">
      <c r="A377" s="69"/>
      <c r="B377" s="69"/>
      <c r="F377" s="71"/>
    </row>
    <row r="378" spans="1:6" x14ac:dyDescent="0.3">
      <c r="A378" s="69"/>
      <c r="B378" s="69"/>
      <c r="F378" s="71"/>
    </row>
    <row r="379" spans="1:6" x14ac:dyDescent="0.3">
      <c r="A379" s="69"/>
      <c r="B379" s="69"/>
      <c r="F379" s="71"/>
    </row>
    <row r="380" spans="1:6" x14ac:dyDescent="0.3">
      <c r="A380" s="69"/>
      <c r="B380" s="69"/>
      <c r="F380" s="71"/>
    </row>
    <row r="381" spans="1:6" x14ac:dyDescent="0.3">
      <c r="A381" s="69"/>
      <c r="B381" s="69"/>
      <c r="F381" s="71"/>
    </row>
    <row r="382" spans="1:6" x14ac:dyDescent="0.3">
      <c r="A382" s="69"/>
      <c r="B382" s="69"/>
      <c r="F382" s="71"/>
    </row>
    <row r="383" spans="1:6" x14ac:dyDescent="0.3">
      <c r="A383" s="69"/>
      <c r="B383" s="69"/>
      <c r="F383" s="71"/>
    </row>
    <row r="384" spans="1:6" x14ac:dyDescent="0.3">
      <c r="A384" s="69"/>
      <c r="B384" s="69"/>
      <c r="F384" s="71"/>
    </row>
    <row r="385" spans="1:6" x14ac:dyDescent="0.3">
      <c r="A385" s="69"/>
      <c r="B385" s="69"/>
      <c r="F385" s="71"/>
    </row>
    <row r="386" spans="1:6" x14ac:dyDescent="0.3">
      <c r="A386" s="69"/>
      <c r="B386" s="69"/>
      <c r="F386" s="71"/>
    </row>
    <row r="387" spans="1:6" x14ac:dyDescent="0.3">
      <c r="A387" s="69"/>
      <c r="B387" s="69"/>
      <c r="F387" s="71"/>
    </row>
    <row r="388" spans="1:6" x14ac:dyDescent="0.3">
      <c r="A388" s="69"/>
      <c r="B388" s="69"/>
      <c r="F388" s="71"/>
    </row>
    <row r="389" spans="1:6" x14ac:dyDescent="0.3">
      <c r="A389" s="69"/>
      <c r="B389" s="69"/>
      <c r="F389" s="71"/>
    </row>
    <row r="390" spans="1:6" x14ac:dyDescent="0.3">
      <c r="A390" s="69"/>
      <c r="B390" s="69"/>
      <c r="F390" s="71"/>
    </row>
    <row r="391" spans="1:6" x14ac:dyDescent="0.3">
      <c r="A391" s="69"/>
      <c r="B391" s="69"/>
      <c r="F391" s="71"/>
    </row>
    <row r="392" spans="1:6" x14ac:dyDescent="0.3">
      <c r="A392" s="69"/>
      <c r="B392" s="69"/>
      <c r="F392" s="71"/>
    </row>
    <row r="393" spans="1:6" x14ac:dyDescent="0.3">
      <c r="A393" s="69"/>
      <c r="B393" s="69"/>
      <c r="F393" s="71"/>
    </row>
    <row r="394" spans="1:6" x14ac:dyDescent="0.3">
      <c r="A394" s="69"/>
      <c r="B394" s="69"/>
      <c r="F394" s="71"/>
    </row>
    <row r="395" spans="1:6" x14ac:dyDescent="0.3">
      <c r="A395" s="69"/>
      <c r="B395" s="69"/>
      <c r="F395" s="71"/>
    </row>
    <row r="396" spans="1:6" x14ac:dyDescent="0.3">
      <c r="A396" s="69"/>
      <c r="B396" s="69"/>
      <c r="F396" s="71"/>
    </row>
    <row r="397" spans="1:6" x14ac:dyDescent="0.3">
      <c r="A397" s="69"/>
      <c r="B397" s="69"/>
      <c r="F397" s="71"/>
    </row>
    <row r="398" spans="1:6" x14ac:dyDescent="0.3">
      <c r="A398" s="69"/>
      <c r="B398" s="69"/>
      <c r="F398" s="71"/>
    </row>
    <row r="399" spans="1:6" x14ac:dyDescent="0.3">
      <c r="A399" s="69"/>
      <c r="B399" s="69"/>
      <c r="F399" s="71"/>
    </row>
    <row r="400" spans="1:6" x14ac:dyDescent="0.3">
      <c r="A400" s="69"/>
      <c r="B400" s="69"/>
      <c r="F400" s="71"/>
    </row>
    <row r="401" spans="1:6" x14ac:dyDescent="0.3">
      <c r="A401" s="69"/>
      <c r="B401" s="69"/>
      <c r="F401" s="71"/>
    </row>
    <row r="402" spans="1:6" x14ac:dyDescent="0.3">
      <c r="A402" s="69"/>
      <c r="B402" s="69"/>
      <c r="F402" s="71"/>
    </row>
    <row r="403" spans="1:6" x14ac:dyDescent="0.3">
      <c r="A403" s="69"/>
      <c r="B403" s="69"/>
      <c r="F403" s="71"/>
    </row>
    <row r="404" spans="1:6" x14ac:dyDescent="0.3">
      <c r="A404" s="69"/>
      <c r="B404" s="69"/>
      <c r="F404" s="71"/>
    </row>
    <row r="405" spans="1:6" x14ac:dyDescent="0.3">
      <c r="A405" s="69"/>
      <c r="B405" s="69"/>
      <c r="F405" s="71"/>
    </row>
    <row r="406" spans="1:6" x14ac:dyDescent="0.3">
      <c r="A406" s="69"/>
      <c r="B406" s="69"/>
      <c r="F406" s="71"/>
    </row>
    <row r="407" spans="1:6" x14ac:dyDescent="0.3">
      <c r="A407" s="69"/>
      <c r="B407" s="69"/>
      <c r="F407" s="71"/>
    </row>
    <row r="408" spans="1:6" x14ac:dyDescent="0.3">
      <c r="A408" s="69"/>
      <c r="B408" s="69"/>
      <c r="F408" s="71"/>
    </row>
    <row r="409" spans="1:6" x14ac:dyDescent="0.3">
      <c r="A409" s="69"/>
      <c r="B409" s="69"/>
      <c r="F409" s="71"/>
    </row>
    <row r="410" spans="1:6" x14ac:dyDescent="0.3">
      <c r="A410" s="69"/>
      <c r="B410" s="69"/>
      <c r="F410" s="71"/>
    </row>
    <row r="411" spans="1:6" x14ac:dyDescent="0.3">
      <c r="A411" s="69"/>
      <c r="B411" s="69"/>
      <c r="F411" s="71"/>
    </row>
    <row r="412" spans="1:6" x14ac:dyDescent="0.3">
      <c r="A412" s="69"/>
      <c r="B412" s="69"/>
      <c r="F412" s="71"/>
    </row>
    <row r="413" spans="1:6" x14ac:dyDescent="0.3">
      <c r="A413" s="69"/>
      <c r="B413" s="69"/>
      <c r="F413" s="71"/>
    </row>
    <row r="414" spans="1:6" x14ac:dyDescent="0.3">
      <c r="A414" s="69"/>
      <c r="B414" s="69"/>
      <c r="F414" s="71"/>
    </row>
    <row r="415" spans="1:6" x14ac:dyDescent="0.3">
      <c r="A415" s="69"/>
      <c r="B415" s="69"/>
      <c r="F415" s="71"/>
    </row>
    <row r="416" spans="1:6" x14ac:dyDescent="0.3">
      <c r="A416" s="69"/>
      <c r="B416" s="69"/>
      <c r="F416" s="71"/>
    </row>
    <row r="417" spans="1:6" x14ac:dyDescent="0.3">
      <c r="A417" s="69"/>
      <c r="B417" s="69"/>
      <c r="F417" s="71"/>
    </row>
    <row r="418" spans="1:6" x14ac:dyDescent="0.3">
      <c r="A418" s="69"/>
      <c r="B418" s="69"/>
      <c r="F418" s="71"/>
    </row>
    <row r="419" spans="1:6" x14ac:dyDescent="0.3">
      <c r="A419" s="69"/>
      <c r="B419" s="69"/>
      <c r="F419" s="71"/>
    </row>
    <row r="420" spans="1:6" x14ac:dyDescent="0.3">
      <c r="A420" s="69"/>
      <c r="B420" s="69"/>
      <c r="F420" s="71"/>
    </row>
    <row r="421" spans="1:6" x14ac:dyDescent="0.3">
      <c r="A421" s="69"/>
      <c r="B421" s="69"/>
      <c r="F421" s="71"/>
    </row>
    <row r="422" spans="1:6" x14ac:dyDescent="0.3">
      <c r="A422" s="69"/>
      <c r="B422" s="69"/>
      <c r="F422" s="71"/>
    </row>
    <row r="423" spans="1:6" x14ac:dyDescent="0.3">
      <c r="A423" s="69"/>
      <c r="B423" s="69"/>
      <c r="F423" s="71"/>
    </row>
    <row r="424" spans="1:6" x14ac:dyDescent="0.3">
      <c r="A424" s="69"/>
      <c r="B424" s="69"/>
      <c r="F424" s="71"/>
    </row>
    <row r="425" spans="1:6" x14ac:dyDescent="0.3">
      <c r="A425" s="69"/>
      <c r="B425" s="69"/>
      <c r="F425" s="71"/>
    </row>
    <row r="426" spans="1:6" x14ac:dyDescent="0.3">
      <c r="A426" s="69"/>
      <c r="B426" s="69"/>
      <c r="F426" s="71"/>
    </row>
    <row r="427" spans="1:6" x14ac:dyDescent="0.3">
      <c r="A427" s="69"/>
      <c r="B427" s="69"/>
      <c r="F427" s="71"/>
    </row>
    <row r="428" spans="1:6" x14ac:dyDescent="0.3">
      <c r="A428" s="69"/>
      <c r="B428" s="69"/>
      <c r="F428" s="71"/>
    </row>
    <row r="429" spans="1:6" x14ac:dyDescent="0.3">
      <c r="A429" s="69"/>
      <c r="B429" s="69"/>
      <c r="F429" s="71"/>
    </row>
    <row r="430" spans="1:6" x14ac:dyDescent="0.3">
      <c r="A430" s="69"/>
      <c r="B430" s="69"/>
      <c r="F430" s="71"/>
    </row>
    <row r="431" spans="1:6" x14ac:dyDescent="0.3">
      <c r="A431" s="69"/>
      <c r="B431" s="69"/>
      <c r="F431" s="71"/>
    </row>
    <row r="432" spans="1:6" x14ac:dyDescent="0.3">
      <c r="A432" s="69"/>
      <c r="B432" s="69"/>
      <c r="F432" s="71"/>
    </row>
    <row r="433" spans="1:6" x14ac:dyDescent="0.3">
      <c r="A433" s="69"/>
      <c r="B433" s="69"/>
      <c r="F433" s="71"/>
    </row>
    <row r="434" spans="1:6" x14ac:dyDescent="0.3">
      <c r="A434" s="69"/>
      <c r="B434" s="69"/>
      <c r="F434" s="71"/>
    </row>
    <row r="435" spans="1:6" x14ac:dyDescent="0.3">
      <c r="A435" s="69"/>
      <c r="B435" s="69"/>
      <c r="F435" s="71"/>
    </row>
    <row r="436" spans="1:6" x14ac:dyDescent="0.3">
      <c r="A436" s="69"/>
      <c r="B436" s="69"/>
      <c r="F436" s="71"/>
    </row>
    <row r="437" spans="1:6" x14ac:dyDescent="0.3">
      <c r="A437" s="69"/>
      <c r="B437" s="69"/>
      <c r="F437" s="71"/>
    </row>
    <row r="438" spans="1:6" x14ac:dyDescent="0.3">
      <c r="A438" s="69"/>
      <c r="B438" s="69"/>
      <c r="F438" s="71"/>
    </row>
    <row r="439" spans="1:6" x14ac:dyDescent="0.3">
      <c r="A439" s="69"/>
      <c r="B439" s="69"/>
      <c r="F439" s="71"/>
    </row>
    <row r="440" spans="1:6" x14ac:dyDescent="0.3">
      <c r="A440" s="69"/>
      <c r="B440" s="69"/>
      <c r="F440" s="71"/>
    </row>
    <row r="441" spans="1:6" x14ac:dyDescent="0.3">
      <c r="A441" s="69"/>
      <c r="B441" s="69"/>
      <c r="F441" s="71"/>
    </row>
    <row r="442" spans="1:6" x14ac:dyDescent="0.3">
      <c r="A442" s="69"/>
      <c r="B442" s="69"/>
      <c r="F442" s="71"/>
    </row>
    <row r="443" spans="1:6" x14ac:dyDescent="0.3">
      <c r="A443" s="69"/>
      <c r="B443" s="69"/>
      <c r="F443" s="71"/>
    </row>
    <row r="444" spans="1:6" x14ac:dyDescent="0.3">
      <c r="A444" s="69"/>
      <c r="B444" s="69"/>
      <c r="F444" s="71"/>
    </row>
    <row r="445" spans="1:6" x14ac:dyDescent="0.3">
      <c r="A445" s="69"/>
      <c r="B445" s="69"/>
      <c r="F445" s="71"/>
    </row>
    <row r="446" spans="1:6" x14ac:dyDescent="0.3">
      <c r="A446" s="69"/>
      <c r="B446" s="69"/>
      <c r="F446" s="71"/>
    </row>
    <row r="447" spans="1:6" x14ac:dyDescent="0.3">
      <c r="A447" s="69"/>
      <c r="B447" s="69"/>
      <c r="F447" s="71"/>
    </row>
    <row r="448" spans="1:6" x14ac:dyDescent="0.3">
      <c r="A448" s="69"/>
      <c r="B448" s="69"/>
      <c r="F448" s="71"/>
    </row>
    <row r="449" spans="1:6" x14ac:dyDescent="0.3">
      <c r="A449" s="69"/>
      <c r="B449" s="69"/>
      <c r="F449" s="71"/>
    </row>
    <row r="450" spans="1:6" x14ac:dyDescent="0.3">
      <c r="A450" s="69"/>
      <c r="B450" s="69"/>
      <c r="F450" s="71"/>
    </row>
    <row r="451" spans="1:6" x14ac:dyDescent="0.3">
      <c r="A451" s="69"/>
      <c r="B451" s="69"/>
      <c r="F451" s="71"/>
    </row>
    <row r="452" spans="1:6" x14ac:dyDescent="0.3">
      <c r="A452" s="69"/>
      <c r="B452" s="69"/>
      <c r="F452" s="71"/>
    </row>
    <row r="453" spans="1:6" x14ac:dyDescent="0.3">
      <c r="A453" s="69"/>
      <c r="B453" s="69"/>
      <c r="F453" s="71"/>
    </row>
    <row r="454" spans="1:6" x14ac:dyDescent="0.3">
      <c r="A454" s="69"/>
      <c r="B454" s="69"/>
      <c r="F454" s="71"/>
    </row>
    <row r="455" spans="1:6" x14ac:dyDescent="0.3">
      <c r="A455" s="69"/>
      <c r="B455" s="69"/>
      <c r="F455" s="71"/>
    </row>
    <row r="456" spans="1:6" x14ac:dyDescent="0.3">
      <c r="A456" s="69"/>
      <c r="B456" s="69"/>
      <c r="F456" s="71"/>
    </row>
    <row r="457" spans="1:6" x14ac:dyDescent="0.3">
      <c r="A457" s="69"/>
      <c r="B457" s="69"/>
      <c r="F457" s="71"/>
    </row>
    <row r="458" spans="1:6" x14ac:dyDescent="0.3">
      <c r="A458" s="69"/>
      <c r="B458" s="69"/>
      <c r="F458" s="71"/>
    </row>
    <row r="459" spans="1:6" x14ac:dyDescent="0.3">
      <c r="A459" s="69"/>
      <c r="B459" s="69"/>
      <c r="F459" s="71"/>
    </row>
    <row r="460" spans="1:6" x14ac:dyDescent="0.3">
      <c r="A460" s="69"/>
      <c r="B460" s="69"/>
      <c r="F460" s="71"/>
    </row>
    <row r="461" spans="1:6" x14ac:dyDescent="0.3">
      <c r="A461" s="69"/>
      <c r="B461" s="69"/>
      <c r="F461" s="71"/>
    </row>
    <row r="462" spans="1:6" x14ac:dyDescent="0.3">
      <c r="A462" s="69"/>
      <c r="B462" s="69"/>
      <c r="F462" s="71"/>
    </row>
    <row r="463" spans="1:6" x14ac:dyDescent="0.3">
      <c r="A463" s="69"/>
      <c r="B463" s="69"/>
      <c r="F463" s="71"/>
    </row>
    <row r="464" spans="1:6" x14ac:dyDescent="0.3">
      <c r="A464" s="69"/>
      <c r="B464" s="69"/>
      <c r="F464" s="71"/>
    </row>
    <row r="465" spans="1:6" x14ac:dyDescent="0.3">
      <c r="A465" s="69"/>
      <c r="B465" s="69"/>
      <c r="F465" s="71"/>
    </row>
    <row r="466" spans="1:6" x14ac:dyDescent="0.3">
      <c r="A466" s="69"/>
      <c r="B466" s="69"/>
      <c r="F466" s="71"/>
    </row>
    <row r="467" spans="1:6" x14ac:dyDescent="0.3">
      <c r="A467" s="69"/>
      <c r="B467" s="69"/>
      <c r="F467" s="71"/>
    </row>
    <row r="468" spans="1:6" x14ac:dyDescent="0.3">
      <c r="A468" s="69"/>
      <c r="B468" s="69"/>
      <c r="F468" s="71"/>
    </row>
    <row r="469" spans="1:6" x14ac:dyDescent="0.3">
      <c r="A469" s="69"/>
      <c r="B469" s="69"/>
      <c r="F469" s="71"/>
    </row>
    <row r="470" spans="1:6" x14ac:dyDescent="0.3">
      <c r="A470" s="69"/>
      <c r="B470" s="69"/>
      <c r="F470" s="71"/>
    </row>
    <row r="471" spans="1:6" x14ac:dyDescent="0.3">
      <c r="A471" s="69"/>
      <c r="B471" s="69"/>
      <c r="F471" s="71"/>
    </row>
    <row r="472" spans="1:6" x14ac:dyDescent="0.3">
      <c r="A472" s="69"/>
      <c r="B472" s="69"/>
      <c r="F472" s="71"/>
    </row>
    <row r="473" spans="1:6" x14ac:dyDescent="0.3">
      <c r="A473" s="69"/>
      <c r="B473" s="69"/>
      <c r="F473" s="71"/>
    </row>
    <row r="474" spans="1:6" x14ac:dyDescent="0.3">
      <c r="A474" s="69"/>
      <c r="B474" s="69"/>
      <c r="F474" s="71"/>
    </row>
    <row r="475" spans="1:6" x14ac:dyDescent="0.3">
      <c r="A475" s="69"/>
      <c r="B475" s="69"/>
      <c r="F475" s="71"/>
    </row>
    <row r="476" spans="1:6" x14ac:dyDescent="0.3">
      <c r="A476" s="69"/>
      <c r="B476" s="69"/>
      <c r="F476" s="71"/>
    </row>
    <row r="477" spans="1:6" x14ac:dyDescent="0.3">
      <c r="A477" s="69"/>
      <c r="B477" s="69"/>
      <c r="F477" s="71"/>
    </row>
    <row r="478" spans="1:6" x14ac:dyDescent="0.3">
      <c r="A478" s="69"/>
      <c r="B478" s="69"/>
      <c r="F478" s="71"/>
    </row>
    <row r="479" spans="1:6" x14ac:dyDescent="0.3">
      <c r="A479" s="69"/>
      <c r="B479" s="69"/>
      <c r="F479" s="71"/>
    </row>
    <row r="480" spans="1:6" x14ac:dyDescent="0.3">
      <c r="A480" s="69"/>
      <c r="B480" s="69"/>
      <c r="F480" s="71"/>
    </row>
    <row r="481" spans="1:6" x14ac:dyDescent="0.3">
      <c r="A481" s="69"/>
      <c r="B481" s="69"/>
      <c r="F481" s="71"/>
    </row>
    <row r="482" spans="1:6" x14ac:dyDescent="0.3">
      <c r="A482" s="69"/>
      <c r="B482" s="69"/>
      <c r="F482" s="71"/>
    </row>
    <row r="483" spans="1:6" x14ac:dyDescent="0.3">
      <c r="A483" s="69"/>
      <c r="B483" s="69"/>
      <c r="F483" s="71"/>
    </row>
    <row r="484" spans="1:6" x14ac:dyDescent="0.3">
      <c r="A484" s="69"/>
      <c r="B484" s="69"/>
      <c r="F484" s="71"/>
    </row>
    <row r="485" spans="1:6" x14ac:dyDescent="0.3">
      <c r="A485" s="69"/>
      <c r="B485" s="69"/>
      <c r="F485" s="71"/>
    </row>
    <row r="486" spans="1:6" x14ac:dyDescent="0.3">
      <c r="A486" s="69"/>
      <c r="B486" s="69"/>
      <c r="F486" s="71"/>
    </row>
    <row r="487" spans="1:6" x14ac:dyDescent="0.3">
      <c r="A487" s="69"/>
      <c r="B487" s="69"/>
      <c r="F487" s="71"/>
    </row>
    <row r="488" spans="1:6" x14ac:dyDescent="0.3">
      <c r="A488" s="69"/>
      <c r="B488" s="69"/>
      <c r="F488" s="71"/>
    </row>
    <row r="489" spans="1:6" x14ac:dyDescent="0.3">
      <c r="A489" s="69"/>
      <c r="B489" s="69"/>
      <c r="F489" s="71"/>
    </row>
    <row r="490" spans="1:6" x14ac:dyDescent="0.3">
      <c r="A490" s="69"/>
      <c r="B490" s="69"/>
      <c r="F490" s="71"/>
    </row>
    <row r="491" spans="1:6" x14ac:dyDescent="0.3">
      <c r="A491" s="69"/>
      <c r="B491" s="69"/>
      <c r="F491" s="71"/>
    </row>
    <row r="492" spans="1:6" x14ac:dyDescent="0.3">
      <c r="A492" s="69"/>
      <c r="B492" s="69"/>
      <c r="F492" s="71"/>
    </row>
    <row r="493" spans="1:6" x14ac:dyDescent="0.3">
      <c r="A493" s="69"/>
      <c r="B493" s="69"/>
      <c r="F493" s="71"/>
    </row>
    <row r="494" spans="1:6" x14ac:dyDescent="0.3">
      <c r="A494" s="69"/>
      <c r="B494" s="69"/>
      <c r="F494" s="71"/>
    </row>
    <row r="495" spans="1:6" x14ac:dyDescent="0.3">
      <c r="A495" s="69"/>
      <c r="B495" s="69"/>
      <c r="F495" s="71"/>
    </row>
    <row r="496" spans="1:6" x14ac:dyDescent="0.3">
      <c r="A496" s="69"/>
      <c r="B496" s="69"/>
      <c r="F496" s="71"/>
    </row>
    <row r="497" spans="1:6" x14ac:dyDescent="0.3">
      <c r="A497" s="69"/>
      <c r="B497" s="69"/>
      <c r="F497" s="71"/>
    </row>
    <row r="498" spans="1:6" x14ac:dyDescent="0.3">
      <c r="A498" s="69"/>
      <c r="B498" s="69"/>
      <c r="F498" s="71"/>
    </row>
    <row r="499" spans="1:6" x14ac:dyDescent="0.3">
      <c r="A499" s="69"/>
      <c r="B499" s="69"/>
      <c r="F499" s="71"/>
    </row>
    <row r="500" spans="1:6" x14ac:dyDescent="0.3">
      <c r="A500" s="69"/>
      <c r="B500" s="69"/>
      <c r="F500" s="71"/>
    </row>
    <row r="501" spans="1:6" x14ac:dyDescent="0.3">
      <c r="A501" s="69"/>
      <c r="B501" s="69"/>
      <c r="F501" s="71"/>
    </row>
    <row r="502" spans="1:6" x14ac:dyDescent="0.3">
      <c r="A502" s="69"/>
      <c r="B502" s="69"/>
      <c r="F502" s="71"/>
    </row>
    <row r="503" spans="1:6" x14ac:dyDescent="0.3">
      <c r="A503" s="69"/>
      <c r="B503" s="69"/>
      <c r="F503" s="71"/>
    </row>
    <row r="504" spans="1:6" x14ac:dyDescent="0.3">
      <c r="A504" s="69"/>
      <c r="B504" s="69"/>
      <c r="F504" s="71"/>
    </row>
    <row r="505" spans="1:6" x14ac:dyDescent="0.3">
      <c r="A505" s="69"/>
      <c r="B505" s="69"/>
      <c r="F505" s="71"/>
    </row>
    <row r="506" spans="1:6" x14ac:dyDescent="0.3">
      <c r="A506" s="69"/>
      <c r="B506" s="69"/>
      <c r="F506" s="71"/>
    </row>
    <row r="507" spans="1:6" x14ac:dyDescent="0.3">
      <c r="A507" s="69"/>
      <c r="B507" s="69"/>
      <c r="F507" s="71"/>
    </row>
    <row r="508" spans="1:6" x14ac:dyDescent="0.3">
      <c r="A508" s="69"/>
      <c r="B508" s="69"/>
      <c r="F508" s="71"/>
    </row>
    <row r="509" spans="1:6" x14ac:dyDescent="0.3">
      <c r="A509" s="69"/>
      <c r="B509" s="69"/>
      <c r="F509" s="71"/>
    </row>
    <row r="510" spans="1:6" x14ac:dyDescent="0.3">
      <c r="A510" s="69"/>
      <c r="B510" s="69"/>
      <c r="F510" s="71"/>
    </row>
    <row r="511" spans="1:6" x14ac:dyDescent="0.3">
      <c r="A511" s="69"/>
      <c r="B511" s="69"/>
      <c r="F511" s="71"/>
    </row>
    <row r="512" spans="1:6" x14ac:dyDescent="0.3">
      <c r="A512" s="69"/>
      <c r="B512" s="69"/>
      <c r="F512" s="71"/>
    </row>
    <row r="513" spans="1:6" x14ac:dyDescent="0.3">
      <c r="A513" s="69"/>
      <c r="B513" s="69"/>
      <c r="F513" s="71"/>
    </row>
    <row r="514" spans="1:6" x14ac:dyDescent="0.3">
      <c r="A514" s="69"/>
      <c r="B514" s="69"/>
      <c r="F514" s="71"/>
    </row>
    <row r="515" spans="1:6" x14ac:dyDescent="0.3">
      <c r="A515" s="69"/>
      <c r="B515" s="69"/>
      <c r="F515" s="71"/>
    </row>
    <row r="516" spans="1:6" x14ac:dyDescent="0.3">
      <c r="A516" s="69"/>
      <c r="B516" s="69"/>
      <c r="F516" s="71"/>
    </row>
    <row r="517" spans="1:6" x14ac:dyDescent="0.3">
      <c r="A517" s="69"/>
      <c r="B517" s="69"/>
      <c r="F517" s="71"/>
    </row>
    <row r="518" spans="1:6" x14ac:dyDescent="0.3">
      <c r="A518" s="69"/>
      <c r="B518" s="69"/>
      <c r="F518" s="71"/>
    </row>
    <row r="519" spans="1:6" x14ac:dyDescent="0.3">
      <c r="A519" s="69"/>
      <c r="B519" s="69"/>
      <c r="F519" s="71"/>
    </row>
    <row r="520" spans="1:6" x14ac:dyDescent="0.3">
      <c r="A520" s="69"/>
      <c r="B520" s="69"/>
      <c r="F520" s="71"/>
    </row>
    <row r="521" spans="1:6" x14ac:dyDescent="0.3">
      <c r="A521" s="69"/>
      <c r="B521" s="69"/>
      <c r="F521" s="71"/>
    </row>
    <row r="522" spans="1:6" x14ac:dyDescent="0.3">
      <c r="A522" s="69"/>
      <c r="B522" s="69"/>
      <c r="F522" s="71"/>
    </row>
    <row r="523" spans="1:6" x14ac:dyDescent="0.3">
      <c r="A523" s="69"/>
      <c r="B523" s="69"/>
      <c r="F523" s="71"/>
    </row>
    <row r="524" spans="1:6" x14ac:dyDescent="0.3">
      <c r="A524" s="69"/>
      <c r="B524" s="69"/>
      <c r="F524" s="71"/>
    </row>
    <row r="525" spans="1:6" x14ac:dyDescent="0.3">
      <c r="A525" s="69"/>
      <c r="B525" s="69"/>
      <c r="F525" s="71"/>
    </row>
    <row r="526" spans="1:6" x14ac:dyDescent="0.3">
      <c r="A526" s="69"/>
      <c r="B526" s="69"/>
      <c r="F526" s="71"/>
    </row>
    <row r="527" spans="1:6" x14ac:dyDescent="0.3">
      <c r="A527" s="69"/>
      <c r="B527" s="69"/>
      <c r="F527" s="71"/>
    </row>
    <row r="528" spans="1:6" x14ac:dyDescent="0.3">
      <c r="A528" s="69"/>
      <c r="B528" s="69"/>
      <c r="F528" s="71"/>
    </row>
    <row r="529" spans="1:6" x14ac:dyDescent="0.3">
      <c r="A529" s="69"/>
      <c r="B529" s="69"/>
      <c r="F529" s="71"/>
    </row>
    <row r="530" spans="1:6" x14ac:dyDescent="0.3">
      <c r="A530" s="69"/>
      <c r="B530" s="69"/>
      <c r="F530" s="71"/>
    </row>
    <row r="531" spans="1:6" x14ac:dyDescent="0.3">
      <c r="A531" s="69"/>
      <c r="B531" s="69"/>
      <c r="F531" s="71"/>
    </row>
    <row r="532" spans="1:6" x14ac:dyDescent="0.3">
      <c r="A532" s="69"/>
      <c r="B532" s="69"/>
      <c r="F532" s="71"/>
    </row>
    <row r="533" spans="1:6" x14ac:dyDescent="0.3">
      <c r="A533" s="69"/>
      <c r="B533" s="69"/>
      <c r="F533" s="71"/>
    </row>
    <row r="534" spans="1:6" x14ac:dyDescent="0.3">
      <c r="A534" s="69"/>
      <c r="B534" s="69"/>
      <c r="F534" s="71"/>
    </row>
    <row r="535" spans="1:6" x14ac:dyDescent="0.3">
      <c r="A535" s="69"/>
      <c r="B535" s="69"/>
      <c r="F535" s="71"/>
    </row>
    <row r="536" spans="1:6" x14ac:dyDescent="0.3">
      <c r="A536" s="69"/>
      <c r="B536" s="69"/>
      <c r="F536" s="71"/>
    </row>
    <row r="537" spans="1:6" x14ac:dyDescent="0.3">
      <c r="A537" s="69"/>
      <c r="B537" s="69"/>
      <c r="F537" s="71"/>
    </row>
    <row r="538" spans="1:6" x14ac:dyDescent="0.3">
      <c r="A538" s="69"/>
      <c r="B538" s="69"/>
      <c r="F538" s="71"/>
    </row>
    <row r="539" spans="1:6" x14ac:dyDescent="0.3">
      <c r="A539" s="69"/>
      <c r="B539" s="69"/>
      <c r="F539" s="71"/>
    </row>
    <row r="540" spans="1:6" x14ac:dyDescent="0.3">
      <c r="A540" s="69"/>
      <c r="B540" s="69"/>
      <c r="F540" s="71"/>
    </row>
    <row r="541" spans="1:6" x14ac:dyDescent="0.3">
      <c r="A541" s="69"/>
      <c r="B541" s="69"/>
      <c r="F541" s="71"/>
    </row>
    <row r="542" spans="1:6" x14ac:dyDescent="0.3">
      <c r="A542" s="69"/>
      <c r="B542" s="69"/>
      <c r="F542" s="71"/>
    </row>
    <row r="543" spans="1:6" x14ac:dyDescent="0.3">
      <c r="A543" s="69"/>
      <c r="B543" s="69"/>
      <c r="F543" s="71"/>
    </row>
    <row r="544" spans="1:6" x14ac:dyDescent="0.3">
      <c r="A544" s="69"/>
      <c r="B544" s="69"/>
      <c r="F544" s="71"/>
    </row>
    <row r="545" spans="1:6" x14ac:dyDescent="0.3">
      <c r="A545" s="69"/>
      <c r="B545" s="69"/>
      <c r="F545" s="71"/>
    </row>
    <row r="546" spans="1:6" x14ac:dyDescent="0.3">
      <c r="A546" s="69"/>
      <c r="B546" s="69"/>
      <c r="F546" s="71"/>
    </row>
    <row r="547" spans="1:6" x14ac:dyDescent="0.3">
      <c r="A547" s="69"/>
      <c r="B547" s="69"/>
      <c r="F547" s="71"/>
    </row>
    <row r="548" spans="1:6" x14ac:dyDescent="0.3">
      <c r="A548" s="69"/>
      <c r="B548" s="69"/>
      <c r="F548" s="71"/>
    </row>
    <row r="549" spans="1:6" x14ac:dyDescent="0.3">
      <c r="A549" s="69"/>
      <c r="B549" s="69"/>
      <c r="F549" s="71"/>
    </row>
    <row r="550" spans="1:6" x14ac:dyDescent="0.3">
      <c r="A550" s="69"/>
      <c r="B550" s="69"/>
      <c r="F550" s="71"/>
    </row>
    <row r="551" spans="1:6" x14ac:dyDescent="0.3">
      <c r="A551" s="69"/>
      <c r="B551" s="69"/>
      <c r="F551" s="71"/>
    </row>
    <row r="552" spans="1:6" x14ac:dyDescent="0.3">
      <c r="A552" s="69"/>
      <c r="B552" s="69"/>
      <c r="F552" s="71"/>
    </row>
    <row r="553" spans="1:6" x14ac:dyDescent="0.3">
      <c r="A553" s="69"/>
      <c r="B553" s="69"/>
      <c r="F553" s="71"/>
    </row>
    <row r="554" spans="1:6" x14ac:dyDescent="0.3">
      <c r="A554" s="69"/>
      <c r="B554" s="69"/>
      <c r="F554" s="71"/>
    </row>
    <row r="555" spans="1:6" x14ac:dyDescent="0.3">
      <c r="A555" s="69"/>
      <c r="B555" s="69"/>
      <c r="F555" s="71"/>
    </row>
    <row r="556" spans="1:6" x14ac:dyDescent="0.3">
      <c r="A556" s="69"/>
      <c r="B556" s="69"/>
      <c r="F556" s="71"/>
    </row>
    <row r="557" spans="1:6" x14ac:dyDescent="0.3">
      <c r="A557" s="69"/>
      <c r="B557" s="69"/>
      <c r="F557" s="71"/>
    </row>
    <row r="558" spans="1:6" x14ac:dyDescent="0.3">
      <c r="A558" s="69"/>
      <c r="B558" s="69"/>
      <c r="F558" s="71"/>
    </row>
    <row r="559" spans="1:6" x14ac:dyDescent="0.3">
      <c r="A559" s="69"/>
      <c r="B559" s="69"/>
      <c r="F559" s="71"/>
    </row>
    <row r="560" spans="1:6" x14ac:dyDescent="0.3">
      <c r="A560" s="69"/>
      <c r="B560" s="69"/>
      <c r="F560" s="71"/>
    </row>
    <row r="561" spans="1:6" x14ac:dyDescent="0.3">
      <c r="A561" s="69"/>
      <c r="B561" s="69"/>
      <c r="F561" s="71"/>
    </row>
    <row r="562" spans="1:6" x14ac:dyDescent="0.3">
      <c r="A562" s="69"/>
      <c r="B562" s="69"/>
      <c r="F562" s="71"/>
    </row>
    <row r="563" spans="1:6" x14ac:dyDescent="0.3">
      <c r="A563" s="69"/>
      <c r="B563" s="69"/>
      <c r="F563" s="71"/>
    </row>
    <row r="564" spans="1:6" x14ac:dyDescent="0.3">
      <c r="A564" s="69"/>
      <c r="B564" s="69"/>
      <c r="F564" s="71"/>
    </row>
    <row r="565" spans="1:6" x14ac:dyDescent="0.3">
      <c r="A565" s="69"/>
      <c r="B565" s="69"/>
      <c r="F565" s="71"/>
    </row>
    <row r="566" spans="1:6" x14ac:dyDescent="0.3">
      <c r="A566" s="69"/>
      <c r="B566" s="69"/>
      <c r="F566" s="71"/>
    </row>
    <row r="567" spans="1:6" x14ac:dyDescent="0.3">
      <c r="A567" s="69"/>
      <c r="B567" s="69"/>
      <c r="F567" s="71"/>
    </row>
    <row r="568" spans="1:6" x14ac:dyDescent="0.3">
      <c r="A568" s="69"/>
      <c r="B568" s="69"/>
      <c r="F568" s="71"/>
    </row>
    <row r="569" spans="1:6" x14ac:dyDescent="0.3">
      <c r="A569" s="69"/>
      <c r="B569" s="69"/>
      <c r="F569" s="71"/>
    </row>
    <row r="570" spans="1:6" x14ac:dyDescent="0.3">
      <c r="A570" s="69"/>
      <c r="B570" s="69"/>
      <c r="F570" s="71"/>
    </row>
    <row r="571" spans="1:6" x14ac:dyDescent="0.3">
      <c r="A571" s="69"/>
      <c r="B571" s="69"/>
      <c r="F571" s="71"/>
    </row>
    <row r="572" spans="1:6" x14ac:dyDescent="0.3">
      <c r="A572" s="69"/>
      <c r="B572" s="69"/>
      <c r="F572" s="71"/>
    </row>
    <row r="573" spans="1:6" x14ac:dyDescent="0.3">
      <c r="A573" s="69"/>
      <c r="B573" s="69"/>
      <c r="F573" s="71"/>
    </row>
    <row r="574" spans="1:6" x14ac:dyDescent="0.3">
      <c r="A574" s="69"/>
      <c r="B574" s="69"/>
      <c r="F574" s="71"/>
    </row>
    <row r="575" spans="1:6" x14ac:dyDescent="0.3">
      <c r="A575" s="69"/>
      <c r="B575" s="69"/>
      <c r="F575" s="71"/>
    </row>
    <row r="576" spans="1:6" x14ac:dyDescent="0.3">
      <c r="A576" s="69"/>
      <c r="B576" s="69"/>
      <c r="F576" s="71"/>
    </row>
    <row r="577" spans="1:6" x14ac:dyDescent="0.3">
      <c r="A577" s="69"/>
      <c r="B577" s="69"/>
      <c r="F577" s="71"/>
    </row>
    <row r="578" spans="1:6" x14ac:dyDescent="0.3">
      <c r="A578" s="69"/>
      <c r="B578" s="69"/>
      <c r="F578" s="71"/>
    </row>
    <row r="579" spans="1:6" x14ac:dyDescent="0.3">
      <c r="A579" s="69"/>
      <c r="B579" s="69"/>
      <c r="F579" s="71"/>
    </row>
    <row r="580" spans="1:6" x14ac:dyDescent="0.3">
      <c r="A580" s="69"/>
      <c r="B580" s="69"/>
      <c r="F580" s="71"/>
    </row>
    <row r="581" spans="1:6" x14ac:dyDescent="0.3">
      <c r="A581" s="69"/>
      <c r="B581" s="69"/>
      <c r="F581" s="71"/>
    </row>
    <row r="582" spans="1:6" x14ac:dyDescent="0.3">
      <c r="A582" s="69"/>
      <c r="B582" s="69"/>
      <c r="F582" s="71"/>
    </row>
    <row r="583" spans="1:6" x14ac:dyDescent="0.3">
      <c r="A583" s="69"/>
      <c r="B583" s="69"/>
      <c r="F583" s="71"/>
    </row>
    <row r="584" spans="1:6" x14ac:dyDescent="0.3">
      <c r="A584" s="69"/>
      <c r="B584" s="69"/>
      <c r="F584" s="71"/>
    </row>
    <row r="585" spans="1:6" x14ac:dyDescent="0.3">
      <c r="A585" s="69"/>
      <c r="B585" s="69"/>
      <c r="F585" s="71"/>
    </row>
    <row r="586" spans="1:6" x14ac:dyDescent="0.3">
      <c r="A586" s="69"/>
      <c r="B586" s="69"/>
      <c r="F586" s="71"/>
    </row>
    <row r="587" spans="1:6" x14ac:dyDescent="0.3">
      <c r="A587" s="69"/>
      <c r="B587" s="69"/>
      <c r="F587" s="71"/>
    </row>
    <row r="588" spans="1:6" x14ac:dyDescent="0.3">
      <c r="A588" s="69"/>
      <c r="B588" s="69"/>
      <c r="F588" s="71"/>
    </row>
    <row r="589" spans="1:6" x14ac:dyDescent="0.3">
      <c r="A589" s="69"/>
      <c r="B589" s="69"/>
      <c r="F589" s="71"/>
    </row>
    <row r="590" spans="1:6" x14ac:dyDescent="0.3">
      <c r="A590" s="69"/>
      <c r="B590" s="69"/>
      <c r="F590" s="71"/>
    </row>
    <row r="591" spans="1:6" x14ac:dyDescent="0.3">
      <c r="A591" s="69"/>
      <c r="B591" s="69"/>
      <c r="F591" s="71"/>
    </row>
    <row r="592" spans="1:6" x14ac:dyDescent="0.3">
      <c r="A592" s="69"/>
      <c r="B592" s="69"/>
      <c r="F592" s="71"/>
    </row>
    <row r="593" spans="1:6" x14ac:dyDescent="0.3">
      <c r="A593" s="69"/>
      <c r="B593" s="69"/>
      <c r="F593" s="71"/>
    </row>
    <row r="594" spans="1:6" x14ac:dyDescent="0.3">
      <c r="A594" s="69"/>
      <c r="B594" s="69"/>
      <c r="F594" s="71"/>
    </row>
    <row r="595" spans="1:6" x14ac:dyDescent="0.3">
      <c r="A595" s="69"/>
      <c r="B595" s="69"/>
      <c r="F595" s="71"/>
    </row>
    <row r="596" spans="1:6" x14ac:dyDescent="0.3">
      <c r="A596" s="69"/>
      <c r="B596" s="69"/>
      <c r="F596" s="71"/>
    </row>
    <row r="597" spans="1:6" x14ac:dyDescent="0.3">
      <c r="A597" s="69"/>
      <c r="B597" s="69"/>
      <c r="F597" s="71"/>
    </row>
    <row r="598" spans="1:6" x14ac:dyDescent="0.3">
      <c r="A598" s="69"/>
      <c r="B598" s="69"/>
      <c r="F598" s="71"/>
    </row>
    <row r="599" spans="1:6" x14ac:dyDescent="0.3">
      <c r="A599" s="69"/>
      <c r="B599" s="69"/>
      <c r="F599" s="71"/>
    </row>
    <row r="600" spans="1:6" x14ac:dyDescent="0.3">
      <c r="A600" s="69"/>
      <c r="B600" s="69"/>
      <c r="F600" s="71"/>
    </row>
    <row r="601" spans="1:6" x14ac:dyDescent="0.3">
      <c r="A601" s="69"/>
      <c r="B601" s="69"/>
      <c r="F601" s="71"/>
    </row>
    <row r="602" spans="1:6" x14ac:dyDescent="0.3">
      <c r="A602" s="69"/>
      <c r="B602" s="69"/>
      <c r="F602" s="71"/>
    </row>
    <row r="603" spans="1:6" x14ac:dyDescent="0.3">
      <c r="A603" s="69"/>
      <c r="B603" s="69"/>
      <c r="F603" s="71"/>
    </row>
    <row r="604" spans="1:6" x14ac:dyDescent="0.3">
      <c r="A604" s="69"/>
      <c r="B604" s="69"/>
      <c r="F604" s="71"/>
    </row>
    <row r="605" spans="1:6" x14ac:dyDescent="0.3">
      <c r="A605" s="69"/>
      <c r="B605" s="69"/>
      <c r="F605" s="71"/>
    </row>
    <row r="606" spans="1:6" x14ac:dyDescent="0.3">
      <c r="A606" s="69"/>
      <c r="B606" s="69"/>
      <c r="F606" s="71"/>
    </row>
    <row r="607" spans="1:6" x14ac:dyDescent="0.3">
      <c r="A607" s="69"/>
      <c r="B607" s="69"/>
      <c r="F607" s="71"/>
    </row>
    <row r="608" spans="1:6" x14ac:dyDescent="0.3">
      <c r="A608" s="69"/>
      <c r="B608" s="69"/>
      <c r="F608" s="71"/>
    </row>
    <row r="609" spans="1:6" x14ac:dyDescent="0.3">
      <c r="A609" s="69"/>
      <c r="B609" s="69"/>
      <c r="F609" s="71"/>
    </row>
    <row r="610" spans="1:6" x14ac:dyDescent="0.3">
      <c r="A610" s="69"/>
      <c r="B610" s="69"/>
      <c r="F610" s="71"/>
    </row>
    <row r="611" spans="1:6" x14ac:dyDescent="0.3">
      <c r="A611" s="69"/>
      <c r="B611" s="69"/>
      <c r="F611" s="71"/>
    </row>
    <row r="612" spans="1:6" x14ac:dyDescent="0.3">
      <c r="A612" s="69"/>
      <c r="B612" s="69"/>
      <c r="F612" s="71"/>
    </row>
    <row r="613" spans="1:6" x14ac:dyDescent="0.3">
      <c r="A613" s="69"/>
      <c r="B613" s="69"/>
      <c r="F613" s="71"/>
    </row>
    <row r="614" spans="1:6" x14ac:dyDescent="0.3">
      <c r="A614" s="69"/>
      <c r="B614" s="69"/>
      <c r="F614" s="71"/>
    </row>
    <row r="615" spans="1:6" x14ac:dyDescent="0.3">
      <c r="A615" s="69"/>
      <c r="B615" s="69"/>
      <c r="F615" s="71"/>
    </row>
    <row r="616" spans="1:6" x14ac:dyDescent="0.3">
      <c r="A616" s="69"/>
      <c r="B616" s="69"/>
      <c r="F616" s="71"/>
    </row>
    <row r="617" spans="1:6" x14ac:dyDescent="0.3">
      <c r="A617" s="69"/>
      <c r="B617" s="69"/>
      <c r="F617" s="71"/>
    </row>
    <row r="618" spans="1:6" x14ac:dyDescent="0.3">
      <c r="A618" s="69"/>
      <c r="B618" s="69"/>
      <c r="F618" s="71"/>
    </row>
    <row r="619" spans="1:6" x14ac:dyDescent="0.3">
      <c r="A619" s="69"/>
      <c r="B619" s="69"/>
      <c r="F619" s="71"/>
    </row>
    <row r="620" spans="1:6" x14ac:dyDescent="0.3">
      <c r="A620" s="69"/>
      <c r="B620" s="69"/>
      <c r="F620" s="71"/>
    </row>
    <row r="621" spans="1:6" x14ac:dyDescent="0.3">
      <c r="A621" s="69"/>
      <c r="B621" s="69"/>
      <c r="F621" s="71"/>
    </row>
    <row r="622" spans="1:6" x14ac:dyDescent="0.3">
      <c r="A622" s="69"/>
      <c r="B622" s="69"/>
      <c r="F622" s="71"/>
    </row>
    <row r="623" spans="1:6" x14ac:dyDescent="0.3">
      <c r="A623" s="69"/>
      <c r="B623" s="69"/>
      <c r="F623" s="71"/>
    </row>
    <row r="624" spans="1:6" x14ac:dyDescent="0.3">
      <c r="A624" s="69"/>
      <c r="B624" s="69"/>
      <c r="F624" s="71"/>
    </row>
    <row r="625" spans="1:6" x14ac:dyDescent="0.3">
      <c r="A625" s="69"/>
      <c r="B625" s="69"/>
      <c r="F625" s="71"/>
    </row>
    <row r="626" spans="1:6" x14ac:dyDescent="0.3">
      <c r="A626" s="69"/>
      <c r="B626" s="69"/>
      <c r="F626" s="71"/>
    </row>
    <row r="627" spans="1:6" x14ac:dyDescent="0.3">
      <c r="A627" s="69"/>
      <c r="B627" s="69"/>
      <c r="F627" s="71"/>
    </row>
    <row r="628" spans="1:6" x14ac:dyDescent="0.3">
      <c r="A628" s="69"/>
      <c r="B628" s="69"/>
      <c r="F628" s="71"/>
    </row>
    <row r="629" spans="1:6" x14ac:dyDescent="0.3">
      <c r="A629" s="69"/>
      <c r="B629" s="69"/>
      <c r="F629" s="71"/>
    </row>
    <row r="630" spans="1:6" x14ac:dyDescent="0.3">
      <c r="A630" s="69"/>
      <c r="B630" s="69"/>
      <c r="F630" s="71"/>
    </row>
    <row r="631" spans="1:6" x14ac:dyDescent="0.3">
      <c r="A631" s="69"/>
      <c r="B631" s="69"/>
      <c r="F631" s="71"/>
    </row>
    <row r="632" spans="1:6" x14ac:dyDescent="0.3">
      <c r="A632" s="69"/>
      <c r="B632" s="69"/>
      <c r="F632" s="71"/>
    </row>
    <row r="633" spans="1:6" x14ac:dyDescent="0.3">
      <c r="A633" s="69"/>
      <c r="B633" s="69"/>
      <c r="F633" s="71"/>
    </row>
    <row r="634" spans="1:6" x14ac:dyDescent="0.3">
      <c r="A634" s="69"/>
      <c r="B634" s="69"/>
      <c r="F634" s="71"/>
    </row>
    <row r="635" spans="1:6" x14ac:dyDescent="0.3">
      <c r="A635" s="69"/>
      <c r="B635" s="69"/>
      <c r="F635" s="71"/>
    </row>
    <row r="636" spans="1:6" x14ac:dyDescent="0.3">
      <c r="A636" s="69"/>
      <c r="B636" s="69"/>
      <c r="F636" s="71"/>
    </row>
    <row r="637" spans="1:6" x14ac:dyDescent="0.3">
      <c r="A637" s="69"/>
      <c r="B637" s="69"/>
      <c r="F637" s="71"/>
    </row>
    <row r="638" spans="1:6" x14ac:dyDescent="0.3">
      <c r="A638" s="69"/>
      <c r="B638" s="69"/>
      <c r="F638" s="71"/>
    </row>
    <row r="639" spans="1:6" x14ac:dyDescent="0.3">
      <c r="A639" s="69"/>
      <c r="B639" s="69"/>
      <c r="F639" s="71"/>
    </row>
    <row r="640" spans="1:6" x14ac:dyDescent="0.3">
      <c r="A640" s="69"/>
      <c r="B640" s="69"/>
      <c r="F640" s="71"/>
    </row>
    <row r="641" spans="1:6" x14ac:dyDescent="0.3">
      <c r="A641" s="69"/>
      <c r="B641" s="69"/>
      <c r="F641" s="71"/>
    </row>
    <row r="642" spans="1:6" x14ac:dyDescent="0.3">
      <c r="A642" s="69"/>
      <c r="B642" s="69"/>
      <c r="F642" s="71"/>
    </row>
    <row r="643" spans="1:6" x14ac:dyDescent="0.3">
      <c r="A643" s="69"/>
      <c r="B643" s="69"/>
      <c r="F643" s="71"/>
    </row>
    <row r="644" spans="1:6" x14ac:dyDescent="0.3">
      <c r="A644" s="69"/>
      <c r="B644" s="69"/>
      <c r="F644" s="71"/>
    </row>
    <row r="645" spans="1:6" x14ac:dyDescent="0.3">
      <c r="A645" s="69"/>
      <c r="B645" s="69"/>
      <c r="F645" s="71"/>
    </row>
    <row r="646" spans="1:6" x14ac:dyDescent="0.3">
      <c r="A646" s="69"/>
      <c r="B646" s="69"/>
      <c r="F646" s="71"/>
    </row>
    <row r="647" spans="1:6" x14ac:dyDescent="0.3">
      <c r="A647" s="69"/>
      <c r="B647" s="69"/>
      <c r="F647" s="71"/>
    </row>
    <row r="648" spans="1:6" x14ac:dyDescent="0.3">
      <c r="A648" s="69"/>
      <c r="B648" s="69"/>
      <c r="F648" s="71"/>
    </row>
    <row r="649" spans="1:6" x14ac:dyDescent="0.3">
      <c r="A649" s="69"/>
      <c r="B649" s="69"/>
      <c r="F649" s="71"/>
    </row>
    <row r="650" spans="1:6" x14ac:dyDescent="0.3">
      <c r="A650" s="69"/>
      <c r="B650" s="69"/>
      <c r="F650" s="71"/>
    </row>
    <row r="651" spans="1:6" x14ac:dyDescent="0.3">
      <c r="A651" s="69"/>
      <c r="B651" s="69"/>
      <c r="F651" s="71"/>
    </row>
    <row r="652" spans="1:6" x14ac:dyDescent="0.3">
      <c r="A652" s="69"/>
      <c r="B652" s="69"/>
      <c r="F652" s="71"/>
    </row>
    <row r="653" spans="1:6" x14ac:dyDescent="0.3">
      <c r="A653" s="69"/>
      <c r="B653" s="69"/>
      <c r="F653" s="71"/>
    </row>
    <row r="654" spans="1:6" x14ac:dyDescent="0.3">
      <c r="A654" s="69"/>
      <c r="B654" s="69"/>
      <c r="F654" s="71"/>
    </row>
    <row r="655" spans="1:6" x14ac:dyDescent="0.3">
      <c r="A655" s="69"/>
      <c r="B655" s="69"/>
      <c r="F655" s="71"/>
    </row>
    <row r="656" spans="1:6" x14ac:dyDescent="0.3">
      <c r="A656" s="69"/>
      <c r="B656" s="69"/>
      <c r="F656" s="71"/>
    </row>
    <row r="657" spans="1:6" x14ac:dyDescent="0.3">
      <c r="A657" s="69"/>
      <c r="B657" s="69"/>
      <c r="F657" s="71"/>
    </row>
    <row r="658" spans="1:6" x14ac:dyDescent="0.3">
      <c r="A658" s="69"/>
      <c r="B658" s="69"/>
      <c r="F658" s="71"/>
    </row>
    <row r="659" spans="1:6" x14ac:dyDescent="0.3">
      <c r="A659" s="69"/>
      <c r="B659" s="69"/>
      <c r="F659" s="71"/>
    </row>
    <row r="660" spans="1:6" x14ac:dyDescent="0.3">
      <c r="A660" s="69"/>
      <c r="B660" s="69"/>
      <c r="F660" s="71"/>
    </row>
    <row r="661" spans="1:6" x14ac:dyDescent="0.3">
      <c r="A661" s="69"/>
      <c r="B661" s="69"/>
      <c r="F661" s="71"/>
    </row>
    <row r="662" spans="1:6" x14ac:dyDescent="0.3">
      <c r="A662" s="69"/>
      <c r="B662" s="69"/>
      <c r="F662" s="71"/>
    </row>
    <row r="663" spans="1:6" x14ac:dyDescent="0.3">
      <c r="A663" s="69"/>
      <c r="B663" s="69"/>
      <c r="F663" s="71"/>
    </row>
    <row r="664" spans="1:6" x14ac:dyDescent="0.3">
      <c r="A664" s="69"/>
      <c r="B664" s="69"/>
      <c r="F664" s="71"/>
    </row>
    <row r="665" spans="1:6" x14ac:dyDescent="0.3">
      <c r="A665" s="69"/>
      <c r="B665" s="69"/>
      <c r="F665" s="71"/>
    </row>
    <row r="666" spans="1:6" x14ac:dyDescent="0.3">
      <c r="A666" s="69"/>
      <c r="B666" s="69"/>
      <c r="F666" s="71"/>
    </row>
    <row r="667" spans="1:6" x14ac:dyDescent="0.3">
      <c r="A667" s="69"/>
      <c r="B667" s="69"/>
      <c r="F667" s="71"/>
    </row>
    <row r="668" spans="1:6" x14ac:dyDescent="0.3">
      <c r="A668" s="69"/>
      <c r="B668" s="69"/>
      <c r="F668" s="71"/>
    </row>
    <row r="669" spans="1:6" x14ac:dyDescent="0.3">
      <c r="A669" s="69"/>
      <c r="B669" s="69"/>
      <c r="F669" s="71"/>
    </row>
    <row r="670" spans="1:6" x14ac:dyDescent="0.3">
      <c r="A670" s="69"/>
      <c r="B670" s="69"/>
      <c r="F670" s="71"/>
    </row>
    <row r="671" spans="1:6" x14ac:dyDescent="0.3">
      <c r="A671" s="69"/>
      <c r="B671" s="69"/>
      <c r="F671" s="71"/>
    </row>
    <row r="672" spans="1:6" x14ac:dyDescent="0.3">
      <c r="A672" s="69"/>
      <c r="B672" s="69"/>
      <c r="F672" s="71"/>
    </row>
    <row r="673" spans="1:6" x14ac:dyDescent="0.3">
      <c r="A673" s="69"/>
      <c r="B673" s="69"/>
      <c r="F673" s="71"/>
    </row>
    <row r="674" spans="1:6" x14ac:dyDescent="0.3">
      <c r="A674" s="69"/>
      <c r="B674" s="69"/>
      <c r="F674" s="71"/>
    </row>
    <row r="675" spans="1:6" x14ac:dyDescent="0.3">
      <c r="A675" s="69"/>
      <c r="B675" s="69"/>
      <c r="F675" s="71"/>
    </row>
    <row r="676" spans="1:6" x14ac:dyDescent="0.3">
      <c r="A676" s="69"/>
      <c r="B676" s="69"/>
      <c r="F676" s="71"/>
    </row>
    <row r="677" spans="1:6" x14ac:dyDescent="0.3">
      <c r="A677" s="69"/>
      <c r="B677" s="69"/>
      <c r="F677" s="71"/>
    </row>
    <row r="678" spans="1:6" x14ac:dyDescent="0.3">
      <c r="A678" s="69"/>
      <c r="B678" s="69"/>
      <c r="F678" s="71"/>
    </row>
    <row r="679" spans="1:6" x14ac:dyDescent="0.3">
      <c r="A679" s="69"/>
      <c r="B679" s="69"/>
      <c r="F679" s="71"/>
    </row>
    <row r="680" spans="1:6" x14ac:dyDescent="0.3">
      <c r="A680" s="69"/>
      <c r="B680" s="69"/>
      <c r="F680" s="71"/>
    </row>
    <row r="681" spans="1:6" x14ac:dyDescent="0.3">
      <c r="A681" s="69"/>
      <c r="B681" s="69"/>
      <c r="F681" s="71"/>
    </row>
    <row r="682" spans="1:6" x14ac:dyDescent="0.3">
      <c r="A682" s="69"/>
      <c r="B682" s="69"/>
      <c r="F682" s="71"/>
    </row>
    <row r="683" spans="1:6" x14ac:dyDescent="0.3">
      <c r="A683" s="69"/>
      <c r="B683" s="69"/>
      <c r="F683" s="71"/>
    </row>
    <row r="684" spans="1:6" x14ac:dyDescent="0.3">
      <c r="A684" s="69"/>
      <c r="B684" s="69"/>
      <c r="F684" s="71"/>
    </row>
    <row r="685" spans="1:6" x14ac:dyDescent="0.3">
      <c r="A685" s="69"/>
      <c r="B685" s="69"/>
      <c r="F685" s="71"/>
    </row>
    <row r="686" spans="1:6" x14ac:dyDescent="0.3">
      <c r="A686" s="69"/>
      <c r="B686" s="69"/>
      <c r="F686" s="71"/>
    </row>
    <row r="687" spans="1:6" x14ac:dyDescent="0.3">
      <c r="A687" s="69"/>
      <c r="B687" s="69"/>
      <c r="F687" s="71"/>
    </row>
    <row r="688" spans="1:6" x14ac:dyDescent="0.3">
      <c r="A688" s="69"/>
      <c r="B688" s="69"/>
      <c r="F688" s="71"/>
    </row>
    <row r="689" spans="1:6" x14ac:dyDescent="0.3">
      <c r="A689" s="69"/>
      <c r="B689" s="69"/>
      <c r="F689" s="71"/>
    </row>
    <row r="690" spans="1:6" x14ac:dyDescent="0.3">
      <c r="A690" s="69"/>
      <c r="B690" s="69"/>
      <c r="F690" s="71"/>
    </row>
    <row r="691" spans="1:6" x14ac:dyDescent="0.3">
      <c r="A691" s="69"/>
      <c r="B691" s="69"/>
      <c r="F691" s="71"/>
    </row>
    <row r="692" spans="1:6" x14ac:dyDescent="0.3">
      <c r="A692" s="69"/>
      <c r="B692" s="69"/>
      <c r="F692" s="71"/>
    </row>
    <row r="693" spans="1:6" x14ac:dyDescent="0.3">
      <c r="A693" s="69"/>
      <c r="B693" s="69"/>
      <c r="F693" s="71"/>
    </row>
    <row r="694" spans="1:6" x14ac:dyDescent="0.3">
      <c r="A694" s="69"/>
      <c r="B694" s="69"/>
      <c r="F694" s="71"/>
    </row>
    <row r="695" spans="1:6" x14ac:dyDescent="0.3">
      <c r="A695" s="69"/>
      <c r="B695" s="69"/>
      <c r="F695" s="71"/>
    </row>
    <row r="696" spans="1:6" x14ac:dyDescent="0.3">
      <c r="A696" s="69"/>
      <c r="B696" s="69"/>
      <c r="F696" s="71"/>
    </row>
    <row r="697" spans="1:6" x14ac:dyDescent="0.3">
      <c r="A697" s="69"/>
      <c r="B697" s="69"/>
      <c r="F697" s="71"/>
    </row>
    <row r="698" spans="1:6" x14ac:dyDescent="0.3">
      <c r="A698" s="69"/>
      <c r="B698" s="69"/>
      <c r="F698" s="71"/>
    </row>
    <row r="699" spans="1:6" x14ac:dyDescent="0.3">
      <c r="A699" s="69"/>
      <c r="B699" s="69"/>
      <c r="F699" s="71"/>
    </row>
    <row r="700" spans="1:6" x14ac:dyDescent="0.3">
      <c r="A700" s="69"/>
      <c r="B700" s="69"/>
      <c r="F700" s="71"/>
    </row>
    <row r="701" spans="1:6" x14ac:dyDescent="0.3">
      <c r="A701" s="69"/>
      <c r="B701" s="69"/>
      <c r="F701" s="71"/>
    </row>
    <row r="702" spans="1:6" x14ac:dyDescent="0.3">
      <c r="A702" s="69"/>
      <c r="B702" s="69"/>
      <c r="F702" s="71"/>
    </row>
    <row r="703" spans="1:6" x14ac:dyDescent="0.3">
      <c r="A703" s="69"/>
      <c r="B703" s="69"/>
      <c r="F703" s="71"/>
    </row>
    <row r="704" spans="1:6" x14ac:dyDescent="0.3">
      <c r="A704" s="69"/>
      <c r="B704" s="69"/>
      <c r="F704" s="71"/>
    </row>
    <row r="705" spans="1:6" x14ac:dyDescent="0.3">
      <c r="A705" s="69"/>
      <c r="B705" s="69"/>
      <c r="F705" s="71"/>
    </row>
    <row r="706" spans="1:6" x14ac:dyDescent="0.3">
      <c r="A706" s="69"/>
      <c r="B706" s="69"/>
      <c r="F706" s="71"/>
    </row>
    <row r="707" spans="1:6" x14ac:dyDescent="0.3">
      <c r="A707" s="69"/>
      <c r="B707" s="69"/>
      <c r="F707" s="71"/>
    </row>
    <row r="708" spans="1:6" x14ac:dyDescent="0.3">
      <c r="A708" s="69"/>
      <c r="B708" s="69"/>
      <c r="F708" s="71"/>
    </row>
    <row r="709" spans="1:6" x14ac:dyDescent="0.3">
      <c r="A709" s="69"/>
      <c r="B709" s="69"/>
      <c r="F709" s="71"/>
    </row>
    <row r="710" spans="1:6" x14ac:dyDescent="0.3">
      <c r="A710" s="69"/>
      <c r="B710" s="69"/>
      <c r="F710" s="71"/>
    </row>
    <row r="711" spans="1:6" x14ac:dyDescent="0.3">
      <c r="A711" s="69"/>
      <c r="B711" s="69"/>
      <c r="F711" s="71"/>
    </row>
    <row r="712" spans="1:6" x14ac:dyDescent="0.3">
      <c r="A712" s="69"/>
      <c r="B712" s="69"/>
      <c r="F712" s="71"/>
    </row>
    <row r="713" spans="1:6" x14ac:dyDescent="0.3">
      <c r="A713" s="69"/>
      <c r="B713" s="69"/>
      <c r="F713" s="71"/>
    </row>
    <row r="714" spans="1:6" x14ac:dyDescent="0.3">
      <c r="A714" s="69"/>
      <c r="B714" s="69"/>
      <c r="F714" s="71"/>
    </row>
    <row r="715" spans="1:6" x14ac:dyDescent="0.3">
      <c r="A715" s="69"/>
      <c r="B715" s="69"/>
      <c r="F715" s="71"/>
    </row>
    <row r="716" spans="1:6" x14ac:dyDescent="0.3">
      <c r="A716" s="69"/>
      <c r="B716" s="69"/>
      <c r="F716" s="71"/>
    </row>
    <row r="717" spans="1:6" x14ac:dyDescent="0.3">
      <c r="A717" s="69"/>
      <c r="B717" s="69"/>
      <c r="F717" s="71"/>
    </row>
    <row r="718" spans="1:6" x14ac:dyDescent="0.3">
      <c r="A718" s="69"/>
      <c r="B718" s="69"/>
      <c r="F718" s="71"/>
    </row>
    <row r="719" spans="1:6" x14ac:dyDescent="0.3">
      <c r="A719" s="69"/>
      <c r="B719" s="69"/>
      <c r="F719" s="71"/>
    </row>
    <row r="720" spans="1:6" x14ac:dyDescent="0.3">
      <c r="A720" s="69"/>
      <c r="B720" s="69"/>
      <c r="F720" s="71"/>
    </row>
    <row r="721" spans="1:6" x14ac:dyDescent="0.3">
      <c r="A721" s="69"/>
      <c r="B721" s="69"/>
      <c r="F721" s="71"/>
    </row>
    <row r="722" spans="1:6" x14ac:dyDescent="0.3">
      <c r="A722" s="69"/>
      <c r="B722" s="69"/>
      <c r="F722" s="71"/>
    </row>
    <row r="723" spans="1:6" x14ac:dyDescent="0.3">
      <c r="A723" s="69"/>
      <c r="B723" s="69"/>
      <c r="F723" s="71"/>
    </row>
    <row r="724" spans="1:6" x14ac:dyDescent="0.3">
      <c r="A724" s="69"/>
      <c r="B724" s="69"/>
      <c r="F724" s="71"/>
    </row>
    <row r="725" spans="1:6" x14ac:dyDescent="0.3">
      <c r="A725" s="69"/>
      <c r="B725" s="69"/>
      <c r="F725" s="71"/>
    </row>
    <row r="726" spans="1:6" x14ac:dyDescent="0.3">
      <c r="A726" s="69"/>
      <c r="B726" s="69"/>
      <c r="F726" s="71"/>
    </row>
    <row r="727" spans="1:6" x14ac:dyDescent="0.3">
      <c r="A727" s="69"/>
      <c r="B727" s="69"/>
      <c r="F727" s="71"/>
    </row>
    <row r="728" spans="1:6" x14ac:dyDescent="0.3">
      <c r="A728" s="69"/>
      <c r="B728" s="69"/>
      <c r="F728" s="71"/>
    </row>
    <row r="729" spans="1:6" x14ac:dyDescent="0.3">
      <c r="A729" s="69"/>
      <c r="B729" s="69"/>
      <c r="F729" s="71"/>
    </row>
    <row r="730" spans="1:6" x14ac:dyDescent="0.3">
      <c r="A730" s="69"/>
      <c r="B730" s="69"/>
      <c r="F730" s="71"/>
    </row>
    <row r="731" spans="1:6" x14ac:dyDescent="0.3">
      <c r="A731" s="69"/>
      <c r="B731" s="69"/>
      <c r="F731" s="71"/>
    </row>
    <row r="732" spans="1:6" x14ac:dyDescent="0.3">
      <c r="A732" s="69"/>
      <c r="B732" s="69"/>
      <c r="F732" s="71"/>
    </row>
    <row r="733" spans="1:6" x14ac:dyDescent="0.3">
      <c r="A733" s="69"/>
      <c r="B733" s="69"/>
      <c r="F733" s="71"/>
    </row>
    <row r="734" spans="1:6" x14ac:dyDescent="0.3">
      <c r="A734" s="69"/>
      <c r="B734" s="69"/>
      <c r="F734" s="71"/>
    </row>
    <row r="735" spans="1:6" x14ac:dyDescent="0.3">
      <c r="A735" s="69"/>
      <c r="B735" s="69"/>
      <c r="F735" s="71"/>
    </row>
    <row r="736" spans="1:6" x14ac:dyDescent="0.3">
      <c r="A736" s="69"/>
      <c r="B736" s="69"/>
      <c r="F736" s="71"/>
    </row>
    <row r="737" spans="1:6" x14ac:dyDescent="0.3">
      <c r="A737" s="69"/>
      <c r="B737" s="69"/>
      <c r="F737" s="71"/>
    </row>
    <row r="738" spans="1:6" x14ac:dyDescent="0.3">
      <c r="A738" s="69"/>
      <c r="B738" s="69"/>
      <c r="F738" s="71"/>
    </row>
    <row r="739" spans="1:6" x14ac:dyDescent="0.3">
      <c r="A739" s="69"/>
      <c r="B739" s="69"/>
      <c r="F739" s="71"/>
    </row>
    <row r="740" spans="1:6" x14ac:dyDescent="0.3">
      <c r="A740" s="69"/>
      <c r="B740" s="69"/>
      <c r="F740" s="71"/>
    </row>
    <row r="741" spans="1:6" x14ac:dyDescent="0.3">
      <c r="A741" s="69"/>
      <c r="B741" s="69"/>
      <c r="F741" s="71"/>
    </row>
    <row r="742" spans="1:6" x14ac:dyDescent="0.3">
      <c r="A742" s="69"/>
      <c r="B742" s="69"/>
      <c r="F742" s="71"/>
    </row>
    <row r="743" spans="1:6" x14ac:dyDescent="0.3">
      <c r="A743" s="69"/>
      <c r="B743" s="69"/>
      <c r="F743" s="71"/>
    </row>
    <row r="744" spans="1:6" x14ac:dyDescent="0.3">
      <c r="A744" s="69"/>
      <c r="B744" s="69"/>
      <c r="F744" s="71"/>
    </row>
    <row r="745" spans="1:6" x14ac:dyDescent="0.3">
      <c r="A745" s="69"/>
      <c r="B745" s="69"/>
      <c r="F745" s="71"/>
    </row>
    <row r="746" spans="1:6" x14ac:dyDescent="0.3">
      <c r="A746" s="69"/>
      <c r="B746" s="69"/>
      <c r="F746" s="71"/>
    </row>
    <row r="747" spans="1:6" x14ac:dyDescent="0.3">
      <c r="A747" s="69"/>
      <c r="B747" s="69"/>
      <c r="F747" s="71"/>
    </row>
    <row r="748" spans="1:6" x14ac:dyDescent="0.3">
      <c r="A748" s="69"/>
      <c r="B748" s="69"/>
      <c r="F748" s="71"/>
    </row>
    <row r="749" spans="1:6" x14ac:dyDescent="0.3">
      <c r="A749" s="69"/>
      <c r="B749" s="69"/>
      <c r="F749" s="71"/>
    </row>
    <row r="750" spans="1:6" x14ac:dyDescent="0.3">
      <c r="A750" s="69"/>
      <c r="B750" s="69"/>
      <c r="F750" s="71"/>
    </row>
    <row r="751" spans="1:6" x14ac:dyDescent="0.3">
      <c r="A751" s="69"/>
      <c r="B751" s="69"/>
      <c r="F751" s="71"/>
    </row>
    <row r="752" spans="1:6" x14ac:dyDescent="0.3">
      <c r="A752" s="69"/>
      <c r="B752" s="69"/>
      <c r="F752" s="71"/>
    </row>
    <row r="753" spans="1:6" x14ac:dyDescent="0.3">
      <c r="A753" s="69"/>
      <c r="B753" s="69"/>
      <c r="F753" s="71"/>
    </row>
    <row r="754" spans="1:6" x14ac:dyDescent="0.3">
      <c r="A754" s="69"/>
      <c r="B754" s="69"/>
      <c r="F754" s="71"/>
    </row>
    <row r="755" spans="1:6" x14ac:dyDescent="0.3">
      <c r="A755" s="69"/>
      <c r="B755" s="69"/>
      <c r="F755" s="71"/>
    </row>
    <row r="756" spans="1:6" x14ac:dyDescent="0.3">
      <c r="A756" s="69"/>
      <c r="B756" s="69"/>
      <c r="F756" s="71"/>
    </row>
    <row r="757" spans="1:6" x14ac:dyDescent="0.3">
      <c r="A757" s="69"/>
      <c r="B757" s="69"/>
      <c r="F757" s="71"/>
    </row>
    <row r="758" spans="1:6" x14ac:dyDescent="0.3">
      <c r="A758" s="69"/>
      <c r="B758" s="69"/>
      <c r="F758" s="71"/>
    </row>
    <row r="759" spans="1:6" x14ac:dyDescent="0.3">
      <c r="A759" s="69"/>
      <c r="B759" s="69"/>
      <c r="F759" s="71"/>
    </row>
    <row r="760" spans="1:6" x14ac:dyDescent="0.3">
      <c r="A760" s="69"/>
      <c r="B760" s="69"/>
      <c r="F760" s="71"/>
    </row>
    <row r="761" spans="1:6" x14ac:dyDescent="0.3">
      <c r="A761" s="69"/>
      <c r="B761" s="69"/>
      <c r="F761" s="71"/>
    </row>
    <row r="762" spans="1:6" x14ac:dyDescent="0.3">
      <c r="A762" s="69"/>
      <c r="B762" s="69"/>
      <c r="F762" s="71"/>
    </row>
    <row r="763" spans="1:6" x14ac:dyDescent="0.3">
      <c r="A763" s="69"/>
      <c r="B763" s="69"/>
      <c r="F763" s="71"/>
    </row>
    <row r="764" spans="1:6" x14ac:dyDescent="0.3">
      <c r="A764" s="69"/>
      <c r="B764" s="69"/>
      <c r="F764" s="71"/>
    </row>
    <row r="765" spans="1:6" x14ac:dyDescent="0.3">
      <c r="A765" s="69"/>
      <c r="B765" s="69"/>
      <c r="F765" s="71"/>
    </row>
    <row r="766" spans="1:6" x14ac:dyDescent="0.3">
      <c r="A766" s="69"/>
      <c r="B766" s="69"/>
      <c r="F766" s="71"/>
    </row>
    <row r="767" spans="1:6" x14ac:dyDescent="0.3">
      <c r="A767" s="69"/>
      <c r="B767" s="69"/>
      <c r="F767" s="71"/>
    </row>
    <row r="768" spans="1:6" x14ac:dyDescent="0.3">
      <c r="A768" s="69"/>
      <c r="B768" s="69"/>
      <c r="F768" s="71"/>
    </row>
    <row r="769" spans="1:6" x14ac:dyDescent="0.3">
      <c r="A769" s="69"/>
      <c r="B769" s="69"/>
      <c r="F769" s="71"/>
    </row>
    <row r="770" spans="1:6" x14ac:dyDescent="0.3">
      <c r="A770" s="69"/>
      <c r="B770" s="69"/>
      <c r="F770" s="71"/>
    </row>
    <row r="771" spans="1:6" x14ac:dyDescent="0.3">
      <c r="A771" s="69"/>
      <c r="B771" s="69"/>
      <c r="F771" s="71"/>
    </row>
    <row r="772" spans="1:6" x14ac:dyDescent="0.3">
      <c r="A772" s="69"/>
      <c r="B772" s="69"/>
      <c r="F772" s="71"/>
    </row>
    <row r="773" spans="1:6" x14ac:dyDescent="0.3">
      <c r="A773" s="69"/>
      <c r="B773" s="69"/>
      <c r="F773" s="71"/>
    </row>
    <row r="774" spans="1:6" x14ac:dyDescent="0.3">
      <c r="A774" s="69"/>
      <c r="B774" s="69"/>
      <c r="F774" s="71"/>
    </row>
    <row r="775" spans="1:6" x14ac:dyDescent="0.3">
      <c r="A775" s="69"/>
      <c r="B775" s="69"/>
      <c r="F775" s="71"/>
    </row>
    <row r="776" spans="1:6" x14ac:dyDescent="0.3">
      <c r="A776" s="69"/>
      <c r="B776" s="69"/>
      <c r="F776" s="71"/>
    </row>
    <row r="777" spans="1:6" x14ac:dyDescent="0.3">
      <c r="A777" s="69"/>
      <c r="B777" s="69"/>
      <c r="F777" s="71"/>
    </row>
    <row r="778" spans="1:6" x14ac:dyDescent="0.3">
      <c r="A778" s="69"/>
      <c r="B778" s="69"/>
      <c r="F778" s="71"/>
    </row>
    <row r="779" spans="1:6" x14ac:dyDescent="0.3">
      <c r="A779" s="69"/>
      <c r="B779" s="69"/>
      <c r="F779" s="71"/>
    </row>
    <row r="780" spans="1:6" x14ac:dyDescent="0.3">
      <c r="A780" s="69"/>
      <c r="B780" s="69"/>
      <c r="F780" s="71"/>
    </row>
    <row r="781" spans="1:6" x14ac:dyDescent="0.3">
      <c r="A781" s="69"/>
      <c r="B781" s="69"/>
      <c r="F781" s="71"/>
    </row>
    <row r="782" spans="1:6" x14ac:dyDescent="0.3">
      <c r="A782" s="69"/>
      <c r="B782" s="69"/>
      <c r="F782" s="71"/>
    </row>
    <row r="783" spans="1:6" x14ac:dyDescent="0.3">
      <c r="A783" s="69"/>
      <c r="B783" s="69"/>
      <c r="F783" s="71"/>
    </row>
    <row r="784" spans="1:6" x14ac:dyDescent="0.3">
      <c r="A784" s="69"/>
      <c r="B784" s="69"/>
      <c r="F784" s="71"/>
    </row>
    <row r="785" spans="1:6" x14ac:dyDescent="0.3">
      <c r="A785" s="69"/>
      <c r="B785" s="69"/>
      <c r="F785" s="71"/>
    </row>
    <row r="786" spans="1:6" x14ac:dyDescent="0.3">
      <c r="A786" s="69"/>
      <c r="B786" s="69"/>
      <c r="F786" s="71"/>
    </row>
    <row r="787" spans="1:6" x14ac:dyDescent="0.3">
      <c r="A787" s="69"/>
      <c r="B787" s="69"/>
      <c r="F787" s="71"/>
    </row>
    <row r="788" spans="1:6" x14ac:dyDescent="0.3">
      <c r="A788" s="69"/>
      <c r="B788" s="69"/>
      <c r="F788" s="71"/>
    </row>
    <row r="789" spans="1:6" x14ac:dyDescent="0.3">
      <c r="A789" s="69"/>
      <c r="B789" s="69"/>
      <c r="F789" s="71"/>
    </row>
    <row r="790" spans="1:6" x14ac:dyDescent="0.3">
      <c r="A790" s="69"/>
      <c r="B790" s="69"/>
      <c r="F790" s="71"/>
    </row>
    <row r="791" spans="1:6" x14ac:dyDescent="0.3">
      <c r="A791" s="69"/>
      <c r="B791" s="69"/>
      <c r="F791" s="71"/>
    </row>
    <row r="792" spans="1:6" x14ac:dyDescent="0.3">
      <c r="A792" s="69"/>
      <c r="B792" s="69"/>
      <c r="F792" s="71"/>
    </row>
    <row r="793" spans="1:6" x14ac:dyDescent="0.3">
      <c r="A793" s="69"/>
      <c r="B793" s="69"/>
      <c r="F793" s="71"/>
    </row>
    <row r="794" spans="1:6" x14ac:dyDescent="0.3">
      <c r="A794" s="69"/>
      <c r="B794" s="69"/>
      <c r="F794" s="71"/>
    </row>
    <row r="795" spans="1:6" x14ac:dyDescent="0.3">
      <c r="A795" s="69"/>
      <c r="B795" s="69"/>
      <c r="F795" s="71"/>
    </row>
    <row r="796" spans="1:6" x14ac:dyDescent="0.3">
      <c r="A796" s="69"/>
      <c r="B796" s="69"/>
      <c r="F796" s="71"/>
    </row>
    <row r="797" spans="1:6" x14ac:dyDescent="0.3">
      <c r="A797" s="69"/>
      <c r="B797" s="69"/>
      <c r="F797" s="71"/>
    </row>
    <row r="798" spans="1:6" x14ac:dyDescent="0.3">
      <c r="A798" s="69"/>
      <c r="B798" s="69"/>
      <c r="F798" s="71"/>
    </row>
    <row r="799" spans="1:6" x14ac:dyDescent="0.3">
      <c r="A799" s="69"/>
      <c r="B799" s="69"/>
      <c r="F799" s="71"/>
    </row>
    <row r="800" spans="1:6" x14ac:dyDescent="0.3">
      <c r="A800" s="69"/>
      <c r="B800" s="69"/>
      <c r="F800" s="71"/>
    </row>
    <row r="801" spans="1:6" x14ac:dyDescent="0.3">
      <c r="A801" s="69"/>
      <c r="B801" s="69"/>
      <c r="F801" s="71"/>
    </row>
    <row r="802" spans="1:6" x14ac:dyDescent="0.3">
      <c r="A802" s="69"/>
      <c r="B802" s="69"/>
      <c r="F802" s="71"/>
    </row>
    <row r="803" spans="1:6" x14ac:dyDescent="0.3">
      <c r="A803" s="69"/>
      <c r="B803" s="69"/>
      <c r="F803" s="71"/>
    </row>
    <row r="804" spans="1:6" x14ac:dyDescent="0.3">
      <c r="A804" s="69"/>
      <c r="B804" s="69"/>
      <c r="F804" s="71"/>
    </row>
    <row r="805" spans="1:6" x14ac:dyDescent="0.3">
      <c r="A805" s="69"/>
      <c r="B805" s="69"/>
      <c r="F805" s="71"/>
    </row>
    <row r="806" spans="1:6" x14ac:dyDescent="0.3">
      <c r="A806" s="69"/>
      <c r="B806" s="69"/>
      <c r="F806" s="71"/>
    </row>
    <row r="807" spans="1:6" x14ac:dyDescent="0.3">
      <c r="A807" s="69"/>
      <c r="B807" s="69"/>
      <c r="F807" s="71"/>
    </row>
    <row r="808" spans="1:6" x14ac:dyDescent="0.3">
      <c r="A808" s="69"/>
      <c r="B808" s="69"/>
      <c r="F808" s="71"/>
    </row>
    <row r="809" spans="1:6" x14ac:dyDescent="0.3">
      <c r="A809" s="69"/>
      <c r="B809" s="69"/>
      <c r="F809" s="71"/>
    </row>
    <row r="810" spans="1:6" x14ac:dyDescent="0.3">
      <c r="A810" s="69"/>
      <c r="B810" s="69"/>
      <c r="F810" s="71"/>
    </row>
    <row r="811" spans="1:6" x14ac:dyDescent="0.3">
      <c r="A811" s="69"/>
      <c r="B811" s="69"/>
      <c r="F811" s="71"/>
    </row>
    <row r="812" spans="1:6" x14ac:dyDescent="0.3">
      <c r="A812" s="69"/>
      <c r="B812" s="69"/>
      <c r="F812" s="71"/>
    </row>
    <row r="813" spans="1:6" x14ac:dyDescent="0.3">
      <c r="F813" s="131"/>
    </row>
    <row r="814" spans="1:6" x14ac:dyDescent="0.3">
      <c r="F814" s="131"/>
    </row>
    <row r="815" spans="1:6" x14ac:dyDescent="0.3">
      <c r="F815" s="131"/>
    </row>
    <row r="816" spans="1:6" x14ac:dyDescent="0.3">
      <c r="F816" s="131"/>
    </row>
    <row r="817" spans="6:6" x14ac:dyDescent="0.3">
      <c r="F817" s="131"/>
    </row>
    <row r="818" spans="6:6" x14ac:dyDescent="0.3">
      <c r="F818" s="131"/>
    </row>
    <row r="819" spans="6:6" x14ac:dyDescent="0.3">
      <c r="F819" s="131"/>
    </row>
    <row r="820" spans="6:6" x14ac:dyDescent="0.3">
      <c r="F820" s="131"/>
    </row>
    <row r="821" spans="6:6" x14ac:dyDescent="0.3">
      <c r="F821" s="131"/>
    </row>
    <row r="822" spans="6:6" x14ac:dyDescent="0.3">
      <c r="F822" s="131"/>
    </row>
  </sheetData>
  <mergeCells count="2">
    <mergeCell ref="C17:G17"/>
    <mergeCell ref="C20:D20"/>
  </mergeCells>
  <dataValidations count="2">
    <dataValidation type="list" allowBlank="1" showInputMessage="1" showErrorMessage="1" sqref="D51:D60">
      <formula1>$R$4:$R$13</formula1>
    </dataValidation>
    <dataValidation type="list" allowBlank="1" showInputMessage="1" showErrorMessage="1" sqref="D4:D16">
      <formula1>$P$4:$P$13</formula1>
    </dataValidation>
  </dataValidations>
  <hyperlinks>
    <hyperlink ref="R3" r:id="rId1" location="fringe" display="fringe"/>
    <hyperlink ref="E3" r:id="rId2"/>
    <hyperlink ref="F50" r:id="rId3"/>
  </hyperlinks>
  <pageMargins left="0.7" right="0.7" top="0.75" bottom="0.75" header="0.3" footer="0.3"/>
  <pageSetup scale="54" orientation="landscape" r:id="rId4"/>
  <ignoredErrors>
    <ignoredError sqref="H14:H15 K14:K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3"/>
  <sheetViews>
    <sheetView showZeros="0" topLeftCell="A4" zoomScale="85" zoomScaleNormal="85" workbookViewId="0">
      <selection activeCell="N10" sqref="N10"/>
    </sheetView>
  </sheetViews>
  <sheetFormatPr defaultRowHeight="14.4" x14ac:dyDescent="0.3"/>
  <cols>
    <col min="2" max="2" width="19.5546875" style="124" customWidth="1"/>
    <col min="3" max="3" width="25.109375" customWidth="1"/>
    <col min="4" max="4" width="15.6640625" customWidth="1"/>
    <col min="6" max="6" width="8.88671875" style="124" customWidth="1"/>
    <col min="8" max="8" width="10.33203125" bestFit="1" customWidth="1"/>
    <col min="9" max="9" width="11.44140625" customWidth="1"/>
    <col min="12" max="12" width="9.33203125" bestFit="1" customWidth="1"/>
    <col min="14" max="14" width="10.33203125" bestFit="1" customWidth="1"/>
  </cols>
  <sheetData>
    <row r="1" spans="1:18" ht="18" x14ac:dyDescent="0.35">
      <c r="C1" s="19" t="s">
        <v>0</v>
      </c>
    </row>
    <row r="2" spans="1:18" x14ac:dyDescent="0.3">
      <c r="C2" s="27" t="s">
        <v>1</v>
      </c>
    </row>
    <row r="3" spans="1:18" ht="43.2" x14ac:dyDescent="0.3">
      <c r="A3" t="s">
        <v>499</v>
      </c>
      <c r="B3" s="125" t="s">
        <v>506</v>
      </c>
      <c r="C3" s="13" t="s">
        <v>2</v>
      </c>
      <c r="D3" s="104" t="s">
        <v>3</v>
      </c>
      <c r="E3" s="38" t="s">
        <v>4</v>
      </c>
      <c r="F3" s="123" t="s">
        <v>503</v>
      </c>
      <c r="G3" s="13" t="s">
        <v>5</v>
      </c>
      <c r="H3" s="1" t="s">
        <v>31</v>
      </c>
      <c r="I3" s="1" t="s">
        <v>32</v>
      </c>
      <c r="J3" s="1" t="s">
        <v>39</v>
      </c>
      <c r="K3" s="1" t="s">
        <v>33</v>
      </c>
      <c r="L3" s="1" t="s">
        <v>41</v>
      </c>
      <c r="M3" s="1" t="s">
        <v>34</v>
      </c>
      <c r="N3" s="1" t="s">
        <v>35</v>
      </c>
      <c r="O3" s="13"/>
      <c r="P3" s="16" t="s">
        <v>500</v>
      </c>
      <c r="Q3" s="2" t="s">
        <v>32</v>
      </c>
      <c r="R3" s="32" t="s">
        <v>40</v>
      </c>
    </row>
    <row r="4" spans="1:18" x14ac:dyDescent="0.3">
      <c r="A4" s="103"/>
      <c r="B4" s="73"/>
      <c r="C4" s="105" t="str">
        <f>+DETAILED!C4</f>
        <v>Kathleen O'Connor</v>
      </c>
      <c r="D4" s="106" t="str">
        <f>+DETAILED!D4</f>
        <v>Faculty</v>
      </c>
      <c r="E4" s="107">
        <f>+'Year 2'!E4*1.02</f>
        <v>164472</v>
      </c>
      <c r="F4" s="174">
        <f>+DETAILED!F4</f>
        <v>3.6</v>
      </c>
      <c r="G4" s="74">
        <f>+DETAILED!G4</f>
        <v>0.3</v>
      </c>
      <c r="H4" s="107">
        <f>IF((E4&gt;DETAILED!$D$40),(DETAILED!$D$40*G4),E4*G4)</f>
        <v>49342</v>
      </c>
      <c r="I4" s="107">
        <f>IF(D4="Faculty",$Q$4,IF(D4="Staff", $Q$5, IF(D4="Post-Doc",$Q$6,IF(D4="Student",$Q$7,0))))</f>
        <v>11738</v>
      </c>
      <c r="J4" s="108">
        <f t="shared" ref="J4:J13" si="0">IF(D4="Faculty",$R$4,IF(D4="Staff", $R$5, IF(D4="Post-Doc",$R$6,IF(D4="Student",$R$7,IF(D4="Temp",$R$9,0)))))</f>
        <v>0.23430000000000001</v>
      </c>
      <c r="K4" s="107">
        <f>IF(E4&lt;DETAILED!$D$40,I4*G4,((DETAILED!$D$40*I4)/E4)*G4)</f>
        <v>3521</v>
      </c>
      <c r="L4" s="107">
        <f t="shared" ref="L4:L13" si="1">J4*H4</f>
        <v>11561</v>
      </c>
      <c r="M4" s="107">
        <f>K4+L4</f>
        <v>15082</v>
      </c>
      <c r="N4" s="111">
        <f>H4+M4</f>
        <v>64424</v>
      </c>
      <c r="P4" s="4" t="s">
        <v>7</v>
      </c>
      <c r="Q4" s="52">
        <f>+'Year 2'!Q4*1.03</f>
        <v>11738</v>
      </c>
      <c r="R4" s="6">
        <f>+'Year 2'!R4*1.05</f>
        <v>0.23430000000000001</v>
      </c>
    </row>
    <row r="5" spans="1:18" x14ac:dyDescent="0.3">
      <c r="A5" s="103"/>
      <c r="B5" s="73"/>
      <c r="C5" s="109" t="str">
        <f>+DETAILED!C5</f>
        <v>Min Chen</v>
      </c>
      <c r="D5" s="110" t="str">
        <f>+DETAILED!D5</f>
        <v>Faculty</v>
      </c>
      <c r="E5" s="111">
        <f>+'Year 2'!E5*1.02</f>
        <v>72120</v>
      </c>
      <c r="F5" s="174">
        <f>+DETAILED!F5</f>
        <v>3</v>
      </c>
      <c r="G5" s="74">
        <f>+DETAILED!G5</f>
        <v>0.25</v>
      </c>
      <c r="H5" s="111">
        <f>IF((E5&gt;DETAILED!$D$40),(DETAILED!$D$40*G5),E5*G5)</f>
        <v>18030</v>
      </c>
      <c r="I5" s="111">
        <f t="shared" ref="I5:I13" si="2">IF(D5="Faculty",$Q$4,IF(D5="Staff", $Q$5, IF(D5="Post-Doc",$Q$6,IF(D5="Student",$Q$7,0))))</f>
        <v>11738</v>
      </c>
      <c r="J5" s="112">
        <f t="shared" si="0"/>
        <v>0.23430000000000001</v>
      </c>
      <c r="K5" s="111">
        <f>IF(E5&lt;DETAILED!$D$40,I5*G5,((DETAILED!$D$40*I5)/E5)*G5)</f>
        <v>2935</v>
      </c>
      <c r="L5" s="111">
        <f t="shared" si="1"/>
        <v>4224</v>
      </c>
      <c r="M5" s="111">
        <f t="shared" ref="M5:M13" si="3">K5+L5</f>
        <v>7159</v>
      </c>
      <c r="N5" s="111">
        <f t="shared" ref="N5:N13" si="4">H5+M5</f>
        <v>25189</v>
      </c>
      <c r="O5" s="118"/>
      <c r="P5" s="4" t="s">
        <v>8</v>
      </c>
      <c r="Q5" s="52">
        <f>+'Year 2'!Q5*1.03</f>
        <v>11738</v>
      </c>
      <c r="R5" s="6">
        <f>+'Year 2'!R5*1.05</f>
        <v>0.23760000000000001</v>
      </c>
    </row>
    <row r="6" spans="1:18" x14ac:dyDescent="0.3">
      <c r="A6" s="103"/>
      <c r="B6" s="73"/>
      <c r="C6" s="109" t="str">
        <f>+DETAILED!C6</f>
        <v>Yvonne, Fondufe-Mittendorf</v>
      </c>
      <c r="D6" s="110" t="str">
        <f>+DETAILED!D6</f>
        <v>Faculty</v>
      </c>
      <c r="E6" s="111">
        <f>+'Year 2'!E6*1.02</f>
        <v>130050</v>
      </c>
      <c r="F6" s="174">
        <f>+DETAILED!F6</f>
        <v>0.6</v>
      </c>
      <c r="G6" s="74">
        <f>+DETAILED!G6</f>
        <v>0.05</v>
      </c>
      <c r="H6" s="111">
        <f>IF((E6&gt;DETAILED!$D$40),(DETAILED!$D$40*G6),E6*G6)</f>
        <v>6503</v>
      </c>
      <c r="I6" s="111">
        <f t="shared" si="2"/>
        <v>11738</v>
      </c>
      <c r="J6" s="112">
        <f t="shared" si="0"/>
        <v>0.23430000000000001</v>
      </c>
      <c r="K6" s="111">
        <f>IF(E6&lt;DETAILED!$D$40,I6*G6,((DETAILED!$D$40*I6)/E6)*G6)</f>
        <v>587</v>
      </c>
      <c r="L6" s="111">
        <f t="shared" si="1"/>
        <v>1524</v>
      </c>
      <c r="M6" s="111">
        <f t="shared" si="3"/>
        <v>2111</v>
      </c>
      <c r="N6" s="117">
        <f t="shared" si="4"/>
        <v>8614</v>
      </c>
      <c r="O6" s="119"/>
      <c r="P6" s="4" t="s">
        <v>9</v>
      </c>
      <c r="Q6" s="52">
        <f>+'Year 2'!Q6*1.03</f>
        <v>11738</v>
      </c>
      <c r="R6" s="6">
        <f>+'Year 2'!R6*1.05</f>
        <v>9.7500000000000003E-2</v>
      </c>
    </row>
    <row r="7" spans="1:18" x14ac:dyDescent="0.3">
      <c r="A7" s="103"/>
      <c r="B7" s="73"/>
      <c r="C7" s="109" t="str">
        <f>+DETAILED!C7</f>
        <v>Chi Wang</v>
      </c>
      <c r="D7" s="110" t="str">
        <f>+DETAILED!D7</f>
        <v>Faculty</v>
      </c>
      <c r="E7" s="111">
        <f>+'Year 2'!E7*1.02</f>
        <v>125306</v>
      </c>
      <c r="F7" s="174">
        <f>+DETAILED!F7</f>
        <v>0.6</v>
      </c>
      <c r="G7" s="74">
        <f>+DETAILED!G7</f>
        <v>0.05</v>
      </c>
      <c r="H7" s="111">
        <f>IF((E7&gt;DETAILED!$D$40),(DETAILED!$D$40*G7),E7*G7)</f>
        <v>6265</v>
      </c>
      <c r="I7" s="111">
        <f t="shared" si="2"/>
        <v>11738</v>
      </c>
      <c r="J7" s="112">
        <f t="shared" si="0"/>
        <v>0.23430000000000001</v>
      </c>
      <c r="K7" s="111">
        <f>IF(E7&lt;DETAILED!$D$40,I7*G7,((DETAILED!$D$40*I7)/E7)*G7)</f>
        <v>587</v>
      </c>
      <c r="L7" s="111">
        <f t="shared" si="1"/>
        <v>1468</v>
      </c>
      <c r="M7" s="111">
        <f t="shared" si="3"/>
        <v>2055</v>
      </c>
      <c r="N7" s="117">
        <f t="shared" si="4"/>
        <v>8320</v>
      </c>
      <c r="O7" s="119"/>
      <c r="P7" s="4" t="s">
        <v>10</v>
      </c>
      <c r="Q7" s="52">
        <f>+'Year 2'!Q7*1.03</f>
        <v>2652</v>
      </c>
      <c r="R7" s="6">
        <f>+'Year 2'!R7*1.05</f>
        <v>9.7500000000000003E-2</v>
      </c>
    </row>
    <row r="8" spans="1:18" x14ac:dyDescent="0.3">
      <c r="A8" s="103"/>
      <c r="B8" s="73"/>
      <c r="C8" s="113" t="str">
        <f>+DETAILED!C8</f>
        <v>Kurt Hodges</v>
      </c>
      <c r="D8" s="114" t="str">
        <f>+DETAILED!D8</f>
        <v>Faculty</v>
      </c>
      <c r="E8" s="115">
        <f>+'Year 2'!E8*1.02</f>
        <v>239292</v>
      </c>
      <c r="F8" s="174">
        <f>+DETAILED!F8</f>
        <v>0.6</v>
      </c>
      <c r="G8" s="74">
        <f>+DETAILED!G8</f>
        <v>0.05</v>
      </c>
      <c r="H8" s="115">
        <f>IF((E8&gt;DETAILED!$D$40),(DETAILED!$D$40*G8),E8*G8)</f>
        <v>9255</v>
      </c>
      <c r="I8" s="115">
        <f t="shared" si="2"/>
        <v>11738</v>
      </c>
      <c r="J8" s="116">
        <f t="shared" si="0"/>
        <v>0.23430000000000001</v>
      </c>
      <c r="K8" s="115">
        <f>IF(E8&lt;DETAILED!$D$40,I8*G8,((DETAILED!$D$40*I8)/E8)*G8)</f>
        <v>454</v>
      </c>
      <c r="L8" s="115">
        <f t="shared" si="1"/>
        <v>2168</v>
      </c>
      <c r="M8" s="115">
        <f t="shared" si="3"/>
        <v>2622</v>
      </c>
      <c r="N8" s="111">
        <f t="shared" si="4"/>
        <v>11877</v>
      </c>
      <c r="O8" s="118"/>
      <c r="P8" s="4" t="s">
        <v>476</v>
      </c>
      <c r="Q8" s="52">
        <f>+'Year 2'!Q8*1.105</f>
        <v>0</v>
      </c>
      <c r="R8" s="6">
        <f>+'Year 2'!R8*1.05</f>
        <v>0.215</v>
      </c>
    </row>
    <row r="9" spans="1:18" x14ac:dyDescent="0.3">
      <c r="A9" s="103"/>
      <c r="B9" s="73"/>
      <c r="C9" s="109" t="str">
        <f>+DETAILED!C9</f>
        <v>Teresea Knifley</v>
      </c>
      <c r="D9" s="110" t="str">
        <f>+DETAILED!D9</f>
        <v>Staff</v>
      </c>
      <c r="E9" s="111">
        <f>+'Year 2'!E9*1.02</f>
        <v>50400</v>
      </c>
      <c r="F9" s="174">
        <f>+DETAILED!F9</f>
        <v>6</v>
      </c>
      <c r="G9" s="74">
        <f>+DETAILED!G9</f>
        <v>0.5</v>
      </c>
      <c r="H9" s="111">
        <f>IF((E9&gt;DETAILED!$D$40),(DETAILED!$D$40*G9),E9*G9)</f>
        <v>25200</v>
      </c>
      <c r="I9" s="111">
        <f t="shared" si="2"/>
        <v>11738</v>
      </c>
      <c r="J9" s="112">
        <f t="shared" si="0"/>
        <v>0.23760000000000001</v>
      </c>
      <c r="K9" s="111">
        <f>IF(E9&lt;DETAILED!$D$40,I9*G9,((DETAILED!$D$40*I9)/E9)*G9)</f>
        <v>5869</v>
      </c>
      <c r="L9" s="111">
        <f t="shared" si="1"/>
        <v>5988</v>
      </c>
      <c r="M9" s="111">
        <f>K9+L9</f>
        <v>11857</v>
      </c>
      <c r="N9" s="111">
        <f>H9+M9</f>
        <v>37057</v>
      </c>
      <c r="P9" s="10" t="s">
        <v>11</v>
      </c>
      <c r="Q9" s="11">
        <v>0</v>
      </c>
      <c r="R9" s="17">
        <f>+'Year 2'!R9*1.05</f>
        <v>9.9199999999999997E-2</v>
      </c>
    </row>
    <row r="10" spans="1:18" s="124" customFormat="1" x14ac:dyDescent="0.3">
      <c r="A10" s="103"/>
      <c r="B10" s="73"/>
      <c r="C10" s="78" t="s">
        <v>529</v>
      </c>
      <c r="D10" s="114" t="s">
        <v>535</v>
      </c>
      <c r="E10" s="115">
        <v>49394</v>
      </c>
      <c r="F10" s="174">
        <v>12</v>
      </c>
      <c r="G10" s="74">
        <v>1</v>
      </c>
      <c r="H10" s="111">
        <f>IF((E10&gt;DETAILED!$D$40),(DETAILED!$D$40*G10),E10*G10)</f>
        <v>49394</v>
      </c>
      <c r="I10" s="111">
        <f>Q6</f>
        <v>11738</v>
      </c>
      <c r="J10" s="112">
        <f>R6</f>
        <v>9.7500000000000003E-2</v>
      </c>
      <c r="K10" s="111">
        <f>IF(E10&lt;DETAILED!$D$40,I10*G10,((DETAILED!$D$40*I10)/E10)*G10)</f>
        <v>11738</v>
      </c>
      <c r="L10" s="111">
        <f t="shared" ref="L10" si="5">J10*H10</f>
        <v>4816</v>
      </c>
      <c r="M10" s="111">
        <f>K10+L10</f>
        <v>16554</v>
      </c>
      <c r="N10" s="111">
        <f>H10+M10</f>
        <v>65948</v>
      </c>
      <c r="P10" s="126"/>
      <c r="Q10" s="126"/>
      <c r="R10" s="216"/>
    </row>
    <row r="11" spans="1:18" s="124" customFormat="1" x14ac:dyDescent="0.3">
      <c r="A11" s="103"/>
      <c r="B11" s="73"/>
      <c r="C11" s="78" t="s">
        <v>533</v>
      </c>
      <c r="D11" s="114" t="s">
        <v>535</v>
      </c>
      <c r="E11" s="115">
        <v>49394</v>
      </c>
      <c r="F11" s="174">
        <v>12</v>
      </c>
      <c r="G11" s="74">
        <v>1</v>
      </c>
      <c r="H11" s="111">
        <f>IF((E11&gt;DETAILED!$D$40),(DETAILED!$D$40*G11),E11*G11)</f>
        <v>49394</v>
      </c>
      <c r="I11" s="111">
        <f>Q6</f>
        <v>11738</v>
      </c>
      <c r="J11" s="112">
        <f>R7</f>
        <v>9.7500000000000003E-2</v>
      </c>
      <c r="K11" s="111">
        <f>IF(E11&lt;DETAILED!$D$40,I11*G11,((DETAILED!$D$40*I11)/E11)*G11)</f>
        <v>11738</v>
      </c>
      <c r="L11" s="111">
        <f t="shared" ref="L11" si="6">J11*H11</f>
        <v>4816</v>
      </c>
      <c r="M11" s="111">
        <f>K11+L11</f>
        <v>16554</v>
      </c>
      <c r="N11" s="111">
        <f>H11+M11</f>
        <v>65948</v>
      </c>
      <c r="P11" s="126"/>
      <c r="Q11" s="126"/>
      <c r="R11" s="216"/>
    </row>
    <row r="12" spans="1:18" s="124" customFormat="1" x14ac:dyDescent="0.3">
      <c r="A12" s="103"/>
      <c r="B12" s="73"/>
      <c r="C12" s="78" t="s">
        <v>534</v>
      </c>
      <c r="D12" s="114" t="s">
        <v>8</v>
      </c>
      <c r="E12" s="115">
        <v>49484</v>
      </c>
      <c r="F12" s="174">
        <v>3.6</v>
      </c>
      <c r="G12" s="74">
        <v>0.3</v>
      </c>
      <c r="H12" s="111">
        <f>IF((E12&gt;DETAILED!$D$40),(DETAILED!$D$40*G12),E12*G12)</f>
        <v>14845</v>
      </c>
      <c r="I12" s="115">
        <f>Q5</f>
        <v>11738</v>
      </c>
      <c r="J12" s="116">
        <f>R5</f>
        <v>0.23760000000000001</v>
      </c>
      <c r="K12" s="111">
        <f>IF(E12&lt;DETAILED!$D$40,I12*G12,((DETAILED!$D$40*I12)/E12)*G12)</f>
        <v>3521</v>
      </c>
      <c r="L12" s="111">
        <f t="shared" ref="L12" si="7">J12*H12</f>
        <v>3527</v>
      </c>
      <c r="M12" s="111">
        <f>K12+L12</f>
        <v>7048</v>
      </c>
      <c r="N12" s="111">
        <f>H12+M12</f>
        <v>21893</v>
      </c>
      <c r="P12" s="126"/>
      <c r="Q12" s="126"/>
      <c r="R12" s="216"/>
    </row>
    <row r="13" spans="1:18" x14ac:dyDescent="0.3">
      <c r="A13" s="134"/>
      <c r="B13" s="134" t="s">
        <v>504</v>
      </c>
      <c r="C13" s="157" t="str">
        <f>+DETAILED!C13</f>
        <v>Jinze Liu</v>
      </c>
      <c r="D13" s="158" t="str">
        <f>+DETAILED!D13</f>
        <v>Faculty</v>
      </c>
      <c r="E13" s="159">
        <f>+'Year 2'!E13*1.02</f>
        <v>122678</v>
      </c>
      <c r="F13" s="178">
        <f>+DETAILED!F13</f>
        <v>0.27</v>
      </c>
      <c r="G13" s="136">
        <f>+DETAILED!G13</f>
        <v>0.03</v>
      </c>
      <c r="H13" s="159">
        <f>IF((E13&gt;DETAILED!$D$41),(DETAILED!$D$41*G13),E13*G13)</f>
        <v>3680</v>
      </c>
      <c r="I13" s="159">
        <f t="shared" si="2"/>
        <v>11738</v>
      </c>
      <c r="J13" s="160">
        <f t="shared" si="0"/>
        <v>0.23430000000000001</v>
      </c>
      <c r="K13" s="159">
        <f>IF(E13&lt;DETAILED!$D$40,I13*G13,((DETAILED!$D$41*I13)/E13)*G13)</f>
        <v>352</v>
      </c>
      <c r="L13" s="159">
        <f t="shared" si="1"/>
        <v>862</v>
      </c>
      <c r="M13" s="159">
        <f t="shared" si="3"/>
        <v>1214</v>
      </c>
      <c r="N13" s="161">
        <f t="shared" si="4"/>
        <v>4894</v>
      </c>
      <c r="O13" s="120"/>
    </row>
    <row r="14" spans="1:18" x14ac:dyDescent="0.3">
      <c r="A14" s="134"/>
      <c r="B14" s="134" t="s">
        <v>505</v>
      </c>
      <c r="C14" s="162" t="str">
        <f>+DETAILED!C14</f>
        <v>Jinze Liu</v>
      </c>
      <c r="D14" s="163" t="str">
        <f>+DETAILED!D14</f>
        <v>Faculty</v>
      </c>
      <c r="E14" s="164">
        <f>+'Year 2'!E14*1.02</f>
        <v>122678</v>
      </c>
      <c r="F14" s="178">
        <f>+DETAILED!F14</f>
        <v>0.06</v>
      </c>
      <c r="G14" s="136">
        <f>+DETAILED!G14</f>
        <v>0.02</v>
      </c>
      <c r="H14" s="164">
        <f>G14*E14</f>
        <v>2454</v>
      </c>
      <c r="I14" s="164">
        <f>IF(D14="Faculty",$Q$4,IF(D14="Staff", $Q$5, IF(D14="Post-Doc",$Q$6,IF(D14="Student",$Q$7,0))))</f>
        <v>11738</v>
      </c>
      <c r="J14" s="165">
        <f>IF(D14="Faculty",$R$4,IF(D14="Staff", $R$5, IF(D14="Post-Doc",$R$6,IF(D14="Student",$R$7,IF(D14="Temp",$R$9,0)))))</f>
        <v>0.23430000000000001</v>
      </c>
      <c r="K14" s="164">
        <f>I14*G14</f>
        <v>235</v>
      </c>
      <c r="L14" s="164">
        <f>J14*H14</f>
        <v>575</v>
      </c>
      <c r="M14" s="164">
        <f>K14+L14</f>
        <v>810</v>
      </c>
      <c r="N14" s="164">
        <f>H14+M14</f>
        <v>3264</v>
      </c>
    </row>
    <row r="15" spans="1:18" x14ac:dyDescent="0.3">
      <c r="A15" s="134"/>
      <c r="B15" s="134" t="s">
        <v>504</v>
      </c>
      <c r="C15" s="166">
        <f>+DETAILED!C15</f>
        <v>0</v>
      </c>
      <c r="D15" s="167">
        <f>+DETAILED!D15</f>
        <v>0</v>
      </c>
      <c r="E15" s="168">
        <f>+'Year 2'!E15*1.02</f>
        <v>0</v>
      </c>
      <c r="F15" s="178">
        <f>+DETAILED!F15</f>
        <v>0</v>
      </c>
      <c r="G15" s="136">
        <f>+DETAILED!G15</f>
        <v>0</v>
      </c>
      <c r="H15" s="168">
        <f>IF((E15&gt;DETAILED!$D$41),(DETAILED!$D$41*G15),E15*G15)</f>
        <v>0</v>
      </c>
      <c r="I15" s="168">
        <f>IF(D15="Faculty",$Q$4,IF(D15="Staff", $Q$5, IF(D15="Post-Doc",$Q$6,IF(D15="Student",$Q$7,0))))</f>
        <v>0</v>
      </c>
      <c r="J15" s="169">
        <f>IF(D15="Faculty",$R$4,IF(D15="Staff", $R$5, IF(D15="Post-Doc",$R$6,IF(D15="Student",$R$7,IF(D15="Temp",$R$9,0)))))</f>
        <v>0</v>
      </c>
      <c r="K15" s="168">
        <f>IF(E15&lt;DETAILED!$D$41,I15*G15,((DETAILED!$D$41*I15)/E15)*G15)</f>
        <v>0</v>
      </c>
      <c r="L15" s="168">
        <f>J15*H15</f>
        <v>0</v>
      </c>
      <c r="M15" s="168">
        <f>K15+L15</f>
        <v>0</v>
      </c>
      <c r="N15" s="170">
        <f>H15+M15</f>
        <v>0</v>
      </c>
      <c r="O15" s="120"/>
    </row>
    <row r="16" spans="1:18" ht="15" thickBot="1" x14ac:dyDescent="0.35">
      <c r="A16" s="134"/>
      <c r="B16" s="137" t="s">
        <v>505</v>
      </c>
      <c r="C16" s="166">
        <f>+DETAILED!C16</f>
        <v>0</v>
      </c>
      <c r="D16" s="167">
        <f>+DETAILED!D16</f>
        <v>0</v>
      </c>
      <c r="E16" s="168">
        <f>+'Year 2'!E16*1.02</f>
        <v>0</v>
      </c>
      <c r="F16" s="178">
        <f>+DETAILED!F16</f>
        <v>0</v>
      </c>
      <c r="G16" s="136">
        <f>+DETAILED!G16</f>
        <v>0</v>
      </c>
      <c r="H16" s="168">
        <f>G16*E16</f>
        <v>0</v>
      </c>
      <c r="I16" s="168">
        <f>IF(D16="Faculty",$Q$4,IF(D16="Staff", $Q$5, IF(D16="Post-Doc",$Q$6,IF(D16="Student",$Q$7,0))))</f>
        <v>0</v>
      </c>
      <c r="J16" s="169">
        <f>IF(D16="Faculty",$R$4,IF(D16="Staff", $R$5, IF(D16="Post-Doc",$R$6,IF(D16="Student",$R$7,IF(D16="Temp",$R$9,0)))))</f>
        <v>0</v>
      </c>
      <c r="K16" s="168">
        <f>I16*G16</f>
        <v>0</v>
      </c>
      <c r="L16" s="168">
        <f>J16*H16</f>
        <v>0</v>
      </c>
      <c r="M16" s="168">
        <f>K16+L16</f>
        <v>0</v>
      </c>
      <c r="N16" s="170">
        <f>H16+M16</f>
        <v>0</v>
      </c>
      <c r="O16" s="120"/>
    </row>
    <row r="17" spans="3:16" ht="15" thickTop="1" x14ac:dyDescent="0.3">
      <c r="C17" s="223" t="s">
        <v>12</v>
      </c>
      <c r="D17" s="223"/>
      <c r="E17" s="223"/>
      <c r="F17" s="223"/>
      <c r="G17" s="223"/>
      <c r="H17" s="55">
        <f>SUM(H4:H16)</f>
        <v>234362</v>
      </c>
      <c r="I17" s="55">
        <f>SUM(I4:I16)</f>
        <v>129118</v>
      </c>
      <c r="J17" s="47"/>
      <c r="K17" s="55">
        <f>SUM(K4:K16)</f>
        <v>41537</v>
      </c>
      <c r="L17" s="55">
        <f>SUM(L4:L16)</f>
        <v>41529</v>
      </c>
      <c r="M17" s="55">
        <f>SUM(M4:M16)</f>
        <v>83066</v>
      </c>
      <c r="N17" s="55">
        <f>SUM(N4:N16)</f>
        <v>317428</v>
      </c>
    </row>
    <row r="21" spans="3:16" x14ac:dyDescent="0.3">
      <c r="C21" s="220" t="s">
        <v>470</v>
      </c>
      <c r="D21" s="220"/>
      <c r="I21" s="31"/>
    </row>
    <row r="22" spans="3:16" x14ac:dyDescent="0.3">
      <c r="C22" t="s">
        <v>13</v>
      </c>
      <c r="D22" s="60">
        <f>N17</f>
        <v>317428</v>
      </c>
      <c r="H22" s="27"/>
    </row>
    <row r="23" spans="3:16" x14ac:dyDescent="0.3">
      <c r="C23" t="s">
        <v>14</v>
      </c>
      <c r="D23" s="60">
        <v>48000</v>
      </c>
      <c r="J23" s="12"/>
      <c r="K23" s="8"/>
      <c r="L23" s="8"/>
      <c r="M23" s="8"/>
      <c r="N23" s="8"/>
      <c r="O23" s="8"/>
      <c r="P23" s="8"/>
    </row>
    <row r="24" spans="3:16" x14ac:dyDescent="0.3">
      <c r="C24" t="s">
        <v>22</v>
      </c>
      <c r="D24" s="60">
        <v>4500</v>
      </c>
      <c r="J24" s="12"/>
      <c r="K24" s="8"/>
      <c r="L24" s="8"/>
      <c r="M24" s="8"/>
      <c r="N24" s="8"/>
      <c r="O24" s="8"/>
      <c r="P24" s="8"/>
    </row>
    <row r="25" spans="3:16" x14ac:dyDescent="0.3">
      <c r="C25" t="s">
        <v>497</v>
      </c>
      <c r="D25" s="60">
        <v>8000</v>
      </c>
      <c r="J25" s="12"/>
      <c r="K25" s="8"/>
      <c r="L25" s="8"/>
      <c r="M25" s="8"/>
      <c r="N25" s="8"/>
      <c r="O25" s="8"/>
      <c r="P25" s="8"/>
    </row>
    <row r="26" spans="3:16" x14ac:dyDescent="0.3">
      <c r="C26" t="s">
        <v>25</v>
      </c>
      <c r="D26" s="60"/>
      <c r="J26" s="12"/>
      <c r="K26" s="8"/>
      <c r="L26" s="8"/>
      <c r="M26" s="8"/>
      <c r="N26" s="8"/>
      <c r="O26" s="8"/>
      <c r="P26" s="8"/>
    </row>
    <row r="27" spans="3:16" x14ac:dyDescent="0.3">
      <c r="C27" t="s">
        <v>26</v>
      </c>
      <c r="D27" s="60">
        <v>30000</v>
      </c>
      <c r="I27" s="8"/>
      <c r="J27" s="12"/>
      <c r="K27" s="8"/>
      <c r="L27" s="8"/>
      <c r="M27" s="8"/>
      <c r="N27" s="8"/>
      <c r="O27" s="8"/>
      <c r="P27" s="8"/>
    </row>
    <row r="28" spans="3:16" x14ac:dyDescent="0.3">
      <c r="C28" t="s">
        <v>27</v>
      </c>
      <c r="D28" s="60"/>
      <c r="J28" s="12"/>
      <c r="K28" s="8"/>
      <c r="L28" s="8"/>
      <c r="M28" s="8"/>
      <c r="N28" s="8"/>
      <c r="O28" s="8"/>
      <c r="P28" s="8"/>
    </row>
    <row r="29" spans="3:16" x14ac:dyDescent="0.3">
      <c r="D29" s="55"/>
      <c r="J29" s="12"/>
      <c r="K29" s="8"/>
      <c r="L29" s="8"/>
      <c r="M29" s="8"/>
      <c r="N29" s="8"/>
      <c r="O29" s="8"/>
      <c r="P29" s="8"/>
    </row>
    <row r="30" spans="3:16" x14ac:dyDescent="0.3">
      <c r="C30" t="s">
        <v>28</v>
      </c>
      <c r="D30" s="61">
        <f>SUM(D22:D29)</f>
        <v>407928</v>
      </c>
      <c r="J30" s="12"/>
      <c r="K30" s="8"/>
      <c r="L30" s="8"/>
      <c r="M30" s="8"/>
      <c r="N30" s="8"/>
      <c r="O30" s="8"/>
      <c r="P30" s="8"/>
    </row>
    <row r="31" spans="3:16" x14ac:dyDescent="0.3">
      <c r="D31" s="55"/>
      <c r="J31" s="33"/>
      <c r="K31" s="8"/>
      <c r="L31" s="65"/>
      <c r="M31" s="65"/>
      <c r="N31" s="65"/>
      <c r="O31" s="65"/>
      <c r="P31" s="8"/>
    </row>
    <row r="32" spans="3:16" x14ac:dyDescent="0.3">
      <c r="C32" t="s">
        <v>473</v>
      </c>
      <c r="D32" s="55">
        <f>D30</f>
        <v>407928</v>
      </c>
      <c r="E32" s="180"/>
      <c r="K32" s="8"/>
      <c r="L32" s="65"/>
      <c r="M32" s="65"/>
      <c r="N32" s="65"/>
      <c r="O32" s="65"/>
      <c r="P32" s="8"/>
    </row>
    <row r="33" spans="3:16" x14ac:dyDescent="0.3">
      <c r="C33" t="s">
        <v>485</v>
      </c>
      <c r="D33" s="12">
        <v>0.505</v>
      </c>
      <c r="K33" s="8"/>
      <c r="L33" s="65"/>
      <c r="M33" s="65"/>
      <c r="N33" s="65"/>
      <c r="O33" s="65"/>
      <c r="P33" s="8"/>
    </row>
    <row r="34" spans="3:16" x14ac:dyDescent="0.3">
      <c r="C34" t="s">
        <v>475</v>
      </c>
      <c r="D34" s="61">
        <f>D32*D33</f>
        <v>206004</v>
      </c>
      <c r="K34" s="8"/>
      <c r="L34" s="8"/>
      <c r="M34" s="8"/>
      <c r="N34" s="8"/>
      <c r="O34" s="8"/>
      <c r="P34" s="8"/>
    </row>
    <row r="35" spans="3:16" ht="15" thickBot="1" x14ac:dyDescent="0.35">
      <c r="D35" s="63"/>
      <c r="I35" s="5"/>
      <c r="J35" s="5"/>
      <c r="K35" s="66"/>
      <c r="L35" s="66"/>
      <c r="M35" s="66"/>
      <c r="N35" s="66"/>
      <c r="O35" s="66"/>
      <c r="P35" s="66"/>
    </row>
    <row r="36" spans="3:16" ht="15" thickTop="1" x14ac:dyDescent="0.3">
      <c r="C36" t="s">
        <v>30</v>
      </c>
      <c r="D36" s="55">
        <f>D30+D34</f>
        <v>613932</v>
      </c>
      <c r="K36" s="8"/>
      <c r="L36" s="8"/>
      <c r="M36" s="8"/>
      <c r="N36" s="8"/>
      <c r="O36" s="8"/>
      <c r="P36" s="8"/>
    </row>
    <row r="37" spans="3:16" x14ac:dyDescent="0.3">
      <c r="D37" s="8"/>
    </row>
    <row r="40" spans="3:16" x14ac:dyDescent="0.3">
      <c r="C40" s="175" t="s">
        <v>507</v>
      </c>
      <c r="D40" s="55">
        <v>185100</v>
      </c>
    </row>
    <row r="41" spans="3:16" x14ac:dyDescent="0.3">
      <c r="C41" s="175" t="s">
        <v>508</v>
      </c>
      <c r="D41" s="55">
        <v>138825</v>
      </c>
    </row>
    <row r="48" spans="3:16" s="124" customFormat="1" ht="18" x14ac:dyDescent="0.35">
      <c r="C48" s="129" t="s">
        <v>486</v>
      </c>
    </row>
    <row r="49" spans="3:16" s="124" customFormat="1" x14ac:dyDescent="0.3"/>
    <row r="50" spans="3:16" s="124" customFormat="1" ht="59.25" customHeight="1" x14ac:dyDescent="0.3">
      <c r="C50" s="128" t="s">
        <v>2</v>
      </c>
      <c r="D50" s="125"/>
      <c r="E50" s="124" t="s">
        <v>4</v>
      </c>
      <c r="F50" s="133" t="s">
        <v>477</v>
      </c>
      <c r="G50" s="125" t="s">
        <v>487</v>
      </c>
      <c r="H50" s="128" t="s">
        <v>5</v>
      </c>
      <c r="I50" s="125" t="s">
        <v>496</v>
      </c>
      <c r="J50" s="125" t="s">
        <v>32</v>
      </c>
      <c r="K50" s="125" t="s">
        <v>39</v>
      </c>
      <c r="L50" s="125" t="s">
        <v>493</v>
      </c>
      <c r="M50" s="125" t="s">
        <v>494</v>
      </c>
      <c r="N50" s="125" t="s">
        <v>495</v>
      </c>
      <c r="O50" s="125" t="s">
        <v>480</v>
      </c>
    </row>
    <row r="51" spans="3:16" s="124" customFormat="1" x14ac:dyDescent="0.3">
      <c r="C51" s="73" t="str">
        <f t="shared" ref="C51:C56" si="8">IF(E4&gt;$D$40,C4,"")</f>
        <v/>
      </c>
      <c r="D51" s="73"/>
      <c r="E51" s="54" t="str">
        <f t="shared" ref="E51:E56" si="9">IF(E4&gt;$D$40,E4,"")</f>
        <v/>
      </c>
      <c r="F51" s="54" t="str">
        <f t="shared" ref="F51:F56" si="10">IF(E4&gt;$D$40,$D$40,"")</f>
        <v/>
      </c>
      <c r="G51" s="54" t="str">
        <f t="shared" ref="G51:G56" si="11">IF(E4&gt;$D$40,(E51-F51),"")</f>
        <v/>
      </c>
      <c r="H51" s="74" t="str">
        <f t="shared" ref="H51:H56" si="12">IF(E4&gt;$D$40,G4,"")</f>
        <v/>
      </c>
      <c r="I51" s="54" t="str">
        <f t="shared" ref="I51:I56" si="13">IF(E4&gt;$D$40,G51*H51,"")</f>
        <v/>
      </c>
      <c r="J51" s="54" t="str">
        <f>IF(E4&gt;DETAILED!$D$40,$Q$5,"")</f>
        <v/>
      </c>
      <c r="K51" s="76" t="str">
        <f t="shared" ref="K51:K56" si="14">IF(E4&gt;$D$40,$R$4,"")</f>
        <v/>
      </c>
      <c r="L51" s="54" t="str">
        <f t="shared" ref="L51:L59" si="15">IFERROR((J51*H51)*(G51/E51),"")</f>
        <v/>
      </c>
      <c r="M51" s="54" t="str">
        <f t="shared" ref="M51:M56" si="16">IF( E4&gt;$D$40,K51*I51,"")</f>
        <v/>
      </c>
      <c r="N51" s="54" t="str">
        <f t="shared" ref="N51:N59" si="17">IFERROR((L51+M51),"")</f>
        <v/>
      </c>
      <c r="O51" s="54" t="str">
        <f t="shared" ref="O51:O59" si="18">IFERROR((I51+N51),"")</f>
        <v/>
      </c>
    </row>
    <row r="52" spans="3:16" s="124" customFormat="1" x14ac:dyDescent="0.3">
      <c r="C52" s="73" t="str">
        <f t="shared" si="8"/>
        <v/>
      </c>
      <c r="D52" s="73"/>
      <c r="E52" s="54" t="str">
        <f t="shared" si="9"/>
        <v/>
      </c>
      <c r="F52" s="54" t="str">
        <f t="shared" si="10"/>
        <v/>
      </c>
      <c r="G52" s="54" t="str">
        <f t="shared" si="11"/>
        <v/>
      </c>
      <c r="H52" s="74" t="str">
        <f t="shared" si="12"/>
        <v/>
      </c>
      <c r="I52" s="54" t="str">
        <f t="shared" si="13"/>
        <v/>
      </c>
      <c r="J52" s="54" t="str">
        <f>IF(E5&gt;DETAILED!$D$40,$Q$5,"")</f>
        <v/>
      </c>
      <c r="K52" s="76" t="str">
        <f t="shared" si="14"/>
        <v/>
      </c>
      <c r="L52" s="54" t="str">
        <f t="shared" si="15"/>
        <v/>
      </c>
      <c r="M52" s="54" t="str">
        <f t="shared" si="16"/>
        <v/>
      </c>
      <c r="N52" s="54" t="str">
        <f t="shared" si="17"/>
        <v/>
      </c>
      <c r="O52" s="54" t="str">
        <f t="shared" si="18"/>
        <v/>
      </c>
    </row>
    <row r="53" spans="3:16" s="124" customFormat="1" x14ac:dyDescent="0.3">
      <c r="C53" s="73" t="str">
        <f t="shared" si="8"/>
        <v/>
      </c>
      <c r="D53" s="73"/>
      <c r="E53" s="54" t="str">
        <f t="shared" si="9"/>
        <v/>
      </c>
      <c r="F53" s="54" t="str">
        <f t="shared" si="10"/>
        <v/>
      </c>
      <c r="G53" s="54" t="str">
        <f t="shared" si="11"/>
        <v/>
      </c>
      <c r="H53" s="74" t="str">
        <f t="shared" si="12"/>
        <v/>
      </c>
      <c r="I53" s="54" t="str">
        <f t="shared" si="13"/>
        <v/>
      </c>
      <c r="J53" s="54" t="str">
        <f>IF(E6&gt;DETAILED!$D$40,$Q$5,"")</f>
        <v/>
      </c>
      <c r="K53" s="76" t="str">
        <f t="shared" si="14"/>
        <v/>
      </c>
      <c r="L53" s="54" t="str">
        <f t="shared" si="15"/>
        <v/>
      </c>
      <c r="M53" s="54" t="str">
        <f t="shared" si="16"/>
        <v/>
      </c>
      <c r="N53" s="54" t="str">
        <f t="shared" si="17"/>
        <v/>
      </c>
      <c r="O53" s="54" t="str">
        <f t="shared" si="18"/>
        <v/>
      </c>
    </row>
    <row r="54" spans="3:16" s="124" customFormat="1" x14ac:dyDescent="0.3">
      <c r="C54" s="73" t="str">
        <f t="shared" si="8"/>
        <v/>
      </c>
      <c r="D54" s="73"/>
      <c r="E54" s="54" t="str">
        <f t="shared" si="9"/>
        <v/>
      </c>
      <c r="F54" s="54" t="str">
        <f t="shared" si="10"/>
        <v/>
      </c>
      <c r="G54" s="54" t="str">
        <f t="shared" si="11"/>
        <v/>
      </c>
      <c r="H54" s="74" t="str">
        <f t="shared" si="12"/>
        <v/>
      </c>
      <c r="I54" s="54" t="str">
        <f t="shared" si="13"/>
        <v/>
      </c>
      <c r="J54" s="54" t="str">
        <f>IF(E7&gt;DETAILED!$D$40,$Q$5,"")</f>
        <v/>
      </c>
      <c r="K54" s="76" t="str">
        <f t="shared" si="14"/>
        <v/>
      </c>
      <c r="L54" s="54" t="str">
        <f t="shared" si="15"/>
        <v/>
      </c>
      <c r="M54" s="54" t="str">
        <f t="shared" si="16"/>
        <v/>
      </c>
      <c r="N54" s="54" t="str">
        <f t="shared" si="17"/>
        <v/>
      </c>
      <c r="O54" s="54" t="str">
        <f t="shared" si="18"/>
        <v/>
      </c>
    </row>
    <row r="55" spans="3:16" s="124" customFormat="1" x14ac:dyDescent="0.3">
      <c r="C55" s="73" t="str">
        <f t="shared" si="8"/>
        <v>Kurt Hodges</v>
      </c>
      <c r="D55" s="73"/>
      <c r="E55" s="54">
        <f t="shared" si="9"/>
        <v>239292</v>
      </c>
      <c r="F55" s="54">
        <f t="shared" si="10"/>
        <v>185100</v>
      </c>
      <c r="G55" s="54">
        <f t="shared" si="11"/>
        <v>54192</v>
      </c>
      <c r="H55" s="74">
        <f t="shared" si="12"/>
        <v>0.05</v>
      </c>
      <c r="I55" s="54">
        <f t="shared" si="13"/>
        <v>2710</v>
      </c>
      <c r="J55" s="54">
        <f>IF(E8&gt;DETAILED!$D$40,$Q$5,"")</f>
        <v>11738</v>
      </c>
      <c r="K55" s="76">
        <f t="shared" si="14"/>
        <v>0.23430000000000001</v>
      </c>
      <c r="L55" s="54">
        <f t="shared" si="15"/>
        <v>133</v>
      </c>
      <c r="M55" s="54">
        <f t="shared" si="16"/>
        <v>635</v>
      </c>
      <c r="N55" s="54">
        <f t="shared" si="17"/>
        <v>768</v>
      </c>
      <c r="O55" s="54">
        <f t="shared" si="18"/>
        <v>3478</v>
      </c>
    </row>
    <row r="56" spans="3:16" s="124" customFormat="1" x14ac:dyDescent="0.3">
      <c r="C56" s="73" t="str">
        <f t="shared" si="8"/>
        <v/>
      </c>
      <c r="D56" s="73"/>
      <c r="E56" s="54" t="str">
        <f t="shared" si="9"/>
        <v/>
      </c>
      <c r="F56" s="54" t="str">
        <f t="shared" si="10"/>
        <v/>
      </c>
      <c r="G56" s="54" t="str">
        <f t="shared" si="11"/>
        <v/>
      </c>
      <c r="H56" s="74" t="str">
        <f t="shared" si="12"/>
        <v/>
      </c>
      <c r="I56" s="54" t="str">
        <f t="shared" si="13"/>
        <v/>
      </c>
      <c r="J56" s="54" t="str">
        <f>IF(E9&gt;DETAILED!$D$40,$Q$5,"")</f>
        <v/>
      </c>
      <c r="K56" s="76" t="str">
        <f t="shared" si="14"/>
        <v/>
      </c>
      <c r="L56" s="54" t="str">
        <f t="shared" si="15"/>
        <v/>
      </c>
      <c r="M56" s="54" t="str">
        <f t="shared" si="16"/>
        <v/>
      </c>
      <c r="N56" s="54" t="str">
        <f t="shared" si="17"/>
        <v/>
      </c>
      <c r="O56" s="54" t="str">
        <f t="shared" si="18"/>
        <v/>
      </c>
    </row>
    <row r="57" spans="3:16" s="124" customFormat="1" x14ac:dyDescent="0.3">
      <c r="C57" s="134" t="str">
        <f>IF(E13&gt;$D$41,C13,"")</f>
        <v/>
      </c>
      <c r="D57" s="134"/>
      <c r="E57" s="135" t="str">
        <f>IF(E13&gt;$D$41,E13,"")</f>
        <v/>
      </c>
      <c r="F57" s="135" t="str">
        <f>IF(E13&gt;$D$41,$D$41,"")</f>
        <v/>
      </c>
      <c r="G57" s="135" t="str">
        <f>IF(E13&gt;$D$41,(E57-F57),"")</f>
        <v/>
      </c>
      <c r="H57" s="136" t="str">
        <f>IF(E13&gt;$D$41,G13,"")</f>
        <v/>
      </c>
      <c r="I57" s="135" t="str">
        <f>IF(E13&gt;$D$41,G57*H57,"")</f>
        <v/>
      </c>
      <c r="J57" s="135" t="str">
        <f>IF(E13&gt;DETAILED!$D$41,$Q$5,"")</f>
        <v/>
      </c>
      <c r="K57" s="172" t="str">
        <f>IF(E13&gt;$D$41,$R$4,"")</f>
        <v/>
      </c>
      <c r="L57" s="177" t="str">
        <f t="shared" si="15"/>
        <v/>
      </c>
      <c r="M57" s="135" t="str">
        <f>IF( E13&gt;$D$41,K57*I57,"")</f>
        <v/>
      </c>
      <c r="N57" s="135" t="str">
        <f t="shared" si="17"/>
        <v/>
      </c>
      <c r="O57" s="135" t="str">
        <f t="shared" si="18"/>
        <v/>
      </c>
    </row>
    <row r="58" spans="3:16" s="124" customFormat="1" x14ac:dyDescent="0.3">
      <c r="C58" s="176"/>
      <c r="D58" s="134"/>
      <c r="E58" s="177"/>
      <c r="F58" s="135"/>
      <c r="G58" s="135"/>
      <c r="H58" s="136"/>
      <c r="I58" s="135"/>
      <c r="J58" s="135"/>
      <c r="K58" s="172"/>
      <c r="L58" s="177"/>
      <c r="M58" s="135"/>
      <c r="N58" s="135"/>
      <c r="O58" s="135"/>
    </row>
    <row r="59" spans="3:16" s="124" customFormat="1" x14ac:dyDescent="0.3">
      <c r="C59" s="176" t="str">
        <f>IF(E15&gt;$D$41,C15,"")</f>
        <v/>
      </c>
      <c r="D59" s="134"/>
      <c r="E59" s="177" t="str">
        <f>IF(E15&gt;$D$41,E15,"")</f>
        <v/>
      </c>
      <c r="F59" s="135" t="str">
        <f>IF(E15&gt;$D$41,$D$41,"")</f>
        <v/>
      </c>
      <c r="G59" s="135" t="str">
        <f>IF(E15&gt;$D$41,(E59-F59),"")</f>
        <v/>
      </c>
      <c r="H59" s="136" t="str">
        <f>IF(E15&gt;$D$41,G15,"")</f>
        <v/>
      </c>
      <c r="I59" s="135" t="str">
        <f>IF(E15&gt;$D$41,G59*H59,"")</f>
        <v/>
      </c>
      <c r="J59" s="135" t="str">
        <f>IF(E15&gt;DETAILED!$D$41,$Q$5,"")</f>
        <v/>
      </c>
      <c r="K59" s="172" t="str">
        <f>IF(E15&gt;$D$41,$R$4,"")</f>
        <v/>
      </c>
      <c r="L59" s="177" t="str">
        <f t="shared" si="15"/>
        <v/>
      </c>
      <c r="M59" s="135" t="str">
        <f>IF( E15&gt;$D$41,K59*I59,"")</f>
        <v/>
      </c>
      <c r="N59" s="135" t="str">
        <f t="shared" si="17"/>
        <v/>
      </c>
      <c r="O59" s="135" t="str">
        <f t="shared" si="18"/>
        <v/>
      </c>
    </row>
    <row r="60" spans="3:16" s="126" customFormat="1" x14ac:dyDescent="0.3">
      <c r="C60" s="176"/>
      <c r="D60" s="134"/>
      <c r="E60" s="177"/>
      <c r="F60" s="135"/>
      <c r="G60" s="135"/>
      <c r="H60" s="136"/>
      <c r="I60" s="135"/>
      <c r="J60" s="135"/>
      <c r="K60" s="172"/>
      <c r="L60" s="177"/>
      <c r="M60" s="135"/>
      <c r="N60" s="135"/>
      <c r="O60" s="135"/>
    </row>
    <row r="61" spans="3:16" s="124" customFormat="1" x14ac:dyDescent="0.3">
      <c r="C61" s="132" t="s">
        <v>21</v>
      </c>
      <c r="D61" s="132"/>
      <c r="E61" s="121" t="str">
        <f>IF(E17&gt;$D$40,E17,"")</f>
        <v/>
      </c>
      <c r="F61" s="121"/>
      <c r="G61" s="121" t="str">
        <f>IF(E17&gt;$D$40,$D$40,"")</f>
        <v/>
      </c>
      <c r="H61" s="132"/>
      <c r="I61" s="121">
        <f>SUM(I51:I60)</f>
        <v>2710</v>
      </c>
      <c r="J61" s="121">
        <f>SUM(J51:J60)</f>
        <v>11738</v>
      </c>
      <c r="K61" s="121"/>
      <c r="L61" s="121">
        <f>SUM(L51:L60)</f>
        <v>133</v>
      </c>
      <c r="M61" s="121">
        <f>SUM(M51:M60)</f>
        <v>635</v>
      </c>
      <c r="N61" s="121">
        <f>SUM(N51:N60)</f>
        <v>768</v>
      </c>
      <c r="O61" s="121">
        <f>SUM(O51:O60)</f>
        <v>3478</v>
      </c>
      <c r="P61" s="121"/>
    </row>
    <row r="62" spans="3:16" s="124" customFormat="1" x14ac:dyDescent="0.3">
      <c r="H62" s="126"/>
      <c r="N62" s="127"/>
      <c r="O62" s="127"/>
      <c r="P62" s="127"/>
    </row>
    <row r="63" spans="3:16" s="124" customFormat="1" x14ac:dyDescent="0.3"/>
    <row r="64" spans="3:16" x14ac:dyDescent="0.3">
      <c r="F64" s="69"/>
    </row>
    <row r="65" spans="1:6" x14ac:dyDescent="0.3">
      <c r="A65" s="69"/>
      <c r="B65" s="69"/>
      <c r="F65" s="69"/>
    </row>
    <row r="66" spans="1:6" x14ac:dyDescent="0.3">
      <c r="A66" s="69"/>
      <c r="B66" s="69"/>
      <c r="F66" s="69"/>
    </row>
    <row r="67" spans="1:6" x14ac:dyDescent="0.3">
      <c r="A67" s="69"/>
      <c r="B67" s="69"/>
      <c r="F67" s="69"/>
    </row>
    <row r="68" spans="1:6" x14ac:dyDescent="0.3">
      <c r="A68" s="69"/>
      <c r="B68" s="69"/>
      <c r="F68" s="69"/>
    </row>
    <row r="69" spans="1:6" x14ac:dyDescent="0.3">
      <c r="A69" s="69"/>
      <c r="B69" s="69"/>
      <c r="F69" s="69"/>
    </row>
    <row r="70" spans="1:6" x14ac:dyDescent="0.3">
      <c r="A70" s="69"/>
      <c r="B70" s="69"/>
      <c r="F70" s="69"/>
    </row>
    <row r="71" spans="1:6" x14ac:dyDescent="0.3">
      <c r="A71" s="69"/>
      <c r="B71" s="69"/>
      <c r="F71" s="69"/>
    </row>
    <row r="72" spans="1:6" x14ac:dyDescent="0.3">
      <c r="A72" s="69"/>
      <c r="B72" s="69"/>
      <c r="F72" s="69"/>
    </row>
    <row r="73" spans="1:6" x14ac:dyDescent="0.3">
      <c r="A73" s="69"/>
      <c r="B73" s="69"/>
      <c r="F73" s="69"/>
    </row>
    <row r="74" spans="1:6" x14ac:dyDescent="0.3">
      <c r="A74" s="69"/>
      <c r="B74" s="69"/>
      <c r="F74" s="69"/>
    </row>
    <row r="75" spans="1:6" x14ac:dyDescent="0.3">
      <c r="A75" s="69"/>
      <c r="B75" s="69"/>
      <c r="F75" s="69"/>
    </row>
    <row r="76" spans="1:6" x14ac:dyDescent="0.3">
      <c r="A76" s="69"/>
      <c r="B76" s="69"/>
      <c r="F76" s="69"/>
    </row>
    <row r="77" spans="1:6" x14ac:dyDescent="0.3">
      <c r="A77" s="69"/>
      <c r="B77" s="69"/>
      <c r="F77" s="69"/>
    </row>
    <row r="78" spans="1:6" x14ac:dyDescent="0.3">
      <c r="A78" s="69"/>
      <c r="B78" s="69"/>
      <c r="F78" s="69"/>
    </row>
    <row r="79" spans="1:6" x14ac:dyDescent="0.3">
      <c r="A79" s="69"/>
      <c r="B79" s="69"/>
      <c r="F79" s="69"/>
    </row>
    <row r="80" spans="1:6" x14ac:dyDescent="0.3">
      <c r="A80" s="69"/>
      <c r="B80" s="69"/>
      <c r="F80" s="69"/>
    </row>
    <row r="81" spans="1:6" x14ac:dyDescent="0.3">
      <c r="A81" s="69"/>
      <c r="B81" s="69"/>
      <c r="F81" s="69"/>
    </row>
    <row r="82" spans="1:6" x14ac:dyDescent="0.3">
      <c r="A82" s="69"/>
      <c r="B82" s="69"/>
      <c r="F82" s="69"/>
    </row>
    <row r="83" spans="1:6" x14ac:dyDescent="0.3">
      <c r="A83" s="69"/>
      <c r="B83" s="69"/>
      <c r="F83" s="69"/>
    </row>
    <row r="84" spans="1:6" x14ac:dyDescent="0.3">
      <c r="A84" s="69"/>
      <c r="B84" s="69"/>
      <c r="F84" s="69"/>
    </row>
    <row r="85" spans="1:6" x14ac:dyDescent="0.3">
      <c r="A85" s="69"/>
      <c r="B85" s="69"/>
      <c r="F85" s="69"/>
    </row>
    <row r="86" spans="1:6" x14ac:dyDescent="0.3">
      <c r="A86" s="69"/>
      <c r="B86" s="69"/>
      <c r="F86" s="69"/>
    </row>
    <row r="87" spans="1:6" x14ac:dyDescent="0.3">
      <c r="A87" s="69"/>
      <c r="B87" s="69"/>
      <c r="F87" s="69"/>
    </row>
    <row r="88" spans="1:6" x14ac:dyDescent="0.3">
      <c r="A88" s="69"/>
      <c r="B88" s="69"/>
      <c r="F88" s="69"/>
    </row>
    <row r="89" spans="1:6" x14ac:dyDescent="0.3">
      <c r="A89" s="69"/>
      <c r="B89" s="69"/>
      <c r="F89" s="69"/>
    </row>
    <row r="90" spans="1:6" x14ac:dyDescent="0.3">
      <c r="A90" s="69"/>
      <c r="B90" s="69"/>
      <c r="F90" s="69"/>
    </row>
    <row r="91" spans="1:6" x14ac:dyDescent="0.3">
      <c r="A91" s="69"/>
      <c r="B91" s="69"/>
      <c r="F91" s="69"/>
    </row>
    <row r="92" spans="1:6" x14ac:dyDescent="0.3">
      <c r="A92" s="69"/>
      <c r="B92" s="69"/>
      <c r="F92" s="69"/>
    </row>
    <row r="93" spans="1:6" x14ac:dyDescent="0.3">
      <c r="A93" s="69"/>
      <c r="B93" s="69"/>
      <c r="F93" s="69"/>
    </row>
    <row r="94" spans="1:6" x14ac:dyDescent="0.3">
      <c r="A94" s="69"/>
      <c r="B94" s="69"/>
      <c r="F94" s="69"/>
    </row>
    <row r="95" spans="1:6" x14ac:dyDescent="0.3">
      <c r="A95" s="69"/>
      <c r="B95" s="69"/>
      <c r="F95" s="69"/>
    </row>
    <row r="96" spans="1:6" x14ac:dyDescent="0.3">
      <c r="A96" s="69"/>
      <c r="B96" s="69"/>
      <c r="F96" s="69"/>
    </row>
    <row r="97" spans="1:6" x14ac:dyDescent="0.3">
      <c r="A97" s="69"/>
      <c r="B97" s="69"/>
      <c r="F97" s="69"/>
    </row>
    <row r="98" spans="1:6" x14ac:dyDescent="0.3">
      <c r="A98" s="69"/>
      <c r="B98" s="69"/>
      <c r="F98" s="69"/>
    </row>
    <row r="99" spans="1:6" x14ac:dyDescent="0.3">
      <c r="A99" s="69"/>
      <c r="B99" s="69"/>
      <c r="F99" s="69"/>
    </row>
    <row r="100" spans="1:6" x14ac:dyDescent="0.3">
      <c r="A100" s="69"/>
      <c r="B100" s="69"/>
      <c r="F100" s="69"/>
    </row>
    <row r="101" spans="1:6" x14ac:dyDescent="0.3">
      <c r="A101" s="69"/>
      <c r="B101" s="69"/>
      <c r="F101" s="69"/>
    </row>
    <row r="102" spans="1:6" x14ac:dyDescent="0.3">
      <c r="A102" s="69"/>
      <c r="B102" s="69"/>
      <c r="F102" s="69"/>
    </row>
    <row r="103" spans="1:6" x14ac:dyDescent="0.3">
      <c r="A103" s="69"/>
      <c r="B103" s="69"/>
      <c r="F103" s="69"/>
    </row>
    <row r="104" spans="1:6" x14ac:dyDescent="0.3">
      <c r="A104" s="69"/>
      <c r="B104" s="69"/>
      <c r="F104" s="69"/>
    </row>
    <row r="105" spans="1:6" x14ac:dyDescent="0.3">
      <c r="A105" s="69"/>
      <c r="B105" s="69"/>
      <c r="F105" s="69"/>
    </row>
    <row r="106" spans="1:6" x14ac:dyDescent="0.3">
      <c r="A106" s="69"/>
      <c r="B106" s="69"/>
      <c r="F106" s="69"/>
    </row>
    <row r="107" spans="1:6" x14ac:dyDescent="0.3">
      <c r="A107" s="69"/>
      <c r="B107" s="69"/>
      <c r="F107" s="69"/>
    </row>
    <row r="108" spans="1:6" x14ac:dyDescent="0.3">
      <c r="A108" s="69"/>
      <c r="B108" s="69"/>
      <c r="F108" s="69"/>
    </row>
    <row r="109" spans="1:6" x14ac:dyDescent="0.3">
      <c r="A109" s="69"/>
      <c r="B109" s="69"/>
      <c r="F109" s="69"/>
    </row>
    <row r="110" spans="1:6" x14ac:dyDescent="0.3">
      <c r="A110" s="69"/>
      <c r="B110" s="69"/>
      <c r="F110" s="69"/>
    </row>
    <row r="111" spans="1:6" x14ac:dyDescent="0.3">
      <c r="A111" s="69"/>
      <c r="B111" s="69"/>
      <c r="F111" s="69"/>
    </row>
    <row r="112" spans="1:6" x14ac:dyDescent="0.3">
      <c r="A112" s="69"/>
      <c r="B112" s="69"/>
      <c r="F112" s="69"/>
    </row>
    <row r="113" spans="1:6" x14ac:dyDescent="0.3">
      <c r="A113" s="69"/>
      <c r="B113" s="69"/>
      <c r="F113" s="69"/>
    </row>
    <row r="114" spans="1:6" x14ac:dyDescent="0.3">
      <c r="A114" s="69"/>
      <c r="B114" s="69"/>
      <c r="F114" s="69"/>
    </row>
    <row r="115" spans="1:6" x14ac:dyDescent="0.3">
      <c r="A115" s="69"/>
      <c r="B115" s="69"/>
      <c r="F115" s="69"/>
    </row>
    <row r="116" spans="1:6" x14ac:dyDescent="0.3">
      <c r="A116" s="69"/>
      <c r="B116" s="69"/>
      <c r="F116" s="69"/>
    </row>
    <row r="117" spans="1:6" x14ac:dyDescent="0.3">
      <c r="A117" s="69"/>
      <c r="B117" s="69"/>
      <c r="F117" s="69"/>
    </row>
    <row r="118" spans="1:6" x14ac:dyDescent="0.3">
      <c r="A118" s="69"/>
      <c r="B118" s="69"/>
      <c r="F118" s="69"/>
    </row>
    <row r="119" spans="1:6" x14ac:dyDescent="0.3">
      <c r="A119" s="69"/>
      <c r="B119" s="69"/>
      <c r="F119" s="69"/>
    </row>
    <row r="120" spans="1:6" x14ac:dyDescent="0.3">
      <c r="A120" s="69"/>
      <c r="B120" s="69"/>
      <c r="F120" s="69"/>
    </row>
    <row r="121" spans="1:6" x14ac:dyDescent="0.3">
      <c r="A121" s="69"/>
      <c r="B121" s="69"/>
      <c r="F121" s="69"/>
    </row>
    <row r="122" spans="1:6" x14ac:dyDescent="0.3">
      <c r="A122" s="69"/>
      <c r="B122" s="69"/>
      <c r="F122" s="69"/>
    </row>
    <row r="123" spans="1:6" x14ac:dyDescent="0.3">
      <c r="A123" s="69"/>
      <c r="B123" s="69"/>
      <c r="F123" s="69"/>
    </row>
    <row r="124" spans="1:6" x14ac:dyDescent="0.3">
      <c r="A124" s="69"/>
      <c r="B124" s="69"/>
      <c r="F124" s="69"/>
    </row>
    <row r="125" spans="1:6" x14ac:dyDescent="0.3">
      <c r="A125" s="69"/>
      <c r="B125" s="69"/>
      <c r="F125" s="69"/>
    </row>
    <row r="126" spans="1:6" x14ac:dyDescent="0.3">
      <c r="A126" s="69"/>
      <c r="B126" s="69"/>
      <c r="F126" s="69"/>
    </row>
    <row r="127" spans="1:6" x14ac:dyDescent="0.3">
      <c r="A127" s="69"/>
      <c r="B127" s="69"/>
      <c r="F127" s="69"/>
    </row>
    <row r="128" spans="1:6" x14ac:dyDescent="0.3">
      <c r="A128" s="69"/>
      <c r="B128" s="69"/>
      <c r="F128" s="69"/>
    </row>
    <row r="129" spans="1:6" x14ac:dyDescent="0.3">
      <c r="A129" s="69"/>
      <c r="B129" s="69"/>
      <c r="F129" s="69"/>
    </row>
    <row r="130" spans="1:6" x14ac:dyDescent="0.3">
      <c r="A130" s="69"/>
      <c r="B130" s="69"/>
      <c r="F130" s="69"/>
    </row>
    <row r="131" spans="1:6" x14ac:dyDescent="0.3">
      <c r="A131" s="69"/>
      <c r="B131" s="69"/>
      <c r="F131" s="69"/>
    </row>
    <row r="132" spans="1:6" x14ac:dyDescent="0.3">
      <c r="A132" s="69"/>
      <c r="B132" s="69"/>
      <c r="F132" s="69"/>
    </row>
    <row r="133" spans="1:6" x14ac:dyDescent="0.3">
      <c r="A133" s="69"/>
      <c r="B133" s="69"/>
      <c r="F133" s="69"/>
    </row>
    <row r="134" spans="1:6" x14ac:dyDescent="0.3">
      <c r="A134" s="69"/>
      <c r="B134" s="69"/>
      <c r="F134" s="69"/>
    </row>
    <row r="135" spans="1:6" x14ac:dyDescent="0.3">
      <c r="A135" s="69"/>
      <c r="B135" s="69"/>
      <c r="F135" s="69"/>
    </row>
    <row r="136" spans="1:6" x14ac:dyDescent="0.3">
      <c r="A136" s="69"/>
      <c r="B136" s="69"/>
      <c r="F136" s="69"/>
    </row>
    <row r="137" spans="1:6" x14ac:dyDescent="0.3">
      <c r="A137" s="69"/>
      <c r="B137" s="69"/>
      <c r="F137" s="69"/>
    </row>
    <row r="138" spans="1:6" x14ac:dyDescent="0.3">
      <c r="A138" s="69"/>
      <c r="B138" s="69"/>
      <c r="F138" s="69"/>
    </row>
    <row r="139" spans="1:6" x14ac:dyDescent="0.3">
      <c r="A139" s="69"/>
      <c r="B139" s="69"/>
      <c r="F139" s="69"/>
    </row>
    <row r="140" spans="1:6" x14ac:dyDescent="0.3">
      <c r="A140" s="69"/>
      <c r="B140" s="69"/>
      <c r="F140" s="69"/>
    </row>
    <row r="141" spans="1:6" x14ac:dyDescent="0.3">
      <c r="A141" s="69"/>
      <c r="B141" s="69"/>
      <c r="F141" s="69"/>
    </row>
    <row r="142" spans="1:6" x14ac:dyDescent="0.3">
      <c r="A142" s="69"/>
      <c r="B142" s="69"/>
      <c r="F142" s="69"/>
    </row>
    <row r="143" spans="1:6" x14ac:dyDescent="0.3">
      <c r="A143" s="69"/>
      <c r="B143" s="69"/>
      <c r="F143" s="69"/>
    </row>
    <row r="144" spans="1:6" x14ac:dyDescent="0.3">
      <c r="A144" s="69"/>
      <c r="B144" s="69"/>
      <c r="F144" s="69"/>
    </row>
    <row r="145" spans="1:6" x14ac:dyDescent="0.3">
      <c r="A145" s="69"/>
      <c r="B145" s="69"/>
      <c r="F145" s="69"/>
    </row>
    <row r="146" spans="1:6" x14ac:dyDescent="0.3">
      <c r="A146" s="69"/>
      <c r="B146" s="69"/>
      <c r="F146" s="69"/>
    </row>
    <row r="147" spans="1:6" x14ac:dyDescent="0.3">
      <c r="A147" s="69"/>
      <c r="B147" s="69"/>
      <c r="F147" s="69"/>
    </row>
    <row r="148" spans="1:6" x14ac:dyDescent="0.3">
      <c r="A148" s="69"/>
      <c r="B148" s="69"/>
      <c r="F148" s="69"/>
    </row>
    <row r="149" spans="1:6" x14ac:dyDescent="0.3">
      <c r="A149" s="69"/>
      <c r="B149" s="69"/>
      <c r="F149" s="69"/>
    </row>
    <row r="150" spans="1:6" x14ac:dyDescent="0.3">
      <c r="A150" s="69"/>
      <c r="B150" s="69"/>
      <c r="F150" s="69"/>
    </row>
    <row r="151" spans="1:6" x14ac:dyDescent="0.3">
      <c r="A151" s="69"/>
      <c r="B151" s="69"/>
      <c r="F151" s="69"/>
    </row>
    <row r="152" spans="1:6" x14ac:dyDescent="0.3">
      <c r="A152" s="69"/>
      <c r="B152" s="69"/>
      <c r="F152" s="69"/>
    </row>
    <row r="153" spans="1:6" x14ac:dyDescent="0.3">
      <c r="A153" s="69"/>
      <c r="B153" s="69"/>
      <c r="F153" s="69"/>
    </row>
    <row r="154" spans="1:6" x14ac:dyDescent="0.3">
      <c r="A154" s="69"/>
      <c r="B154" s="69"/>
      <c r="F154" s="69"/>
    </row>
    <row r="155" spans="1:6" x14ac:dyDescent="0.3">
      <c r="A155" s="69"/>
      <c r="B155" s="69"/>
      <c r="F155" s="69"/>
    </row>
    <row r="156" spans="1:6" x14ac:dyDescent="0.3">
      <c r="A156" s="69"/>
      <c r="B156" s="69"/>
      <c r="F156" s="69"/>
    </row>
    <row r="157" spans="1:6" x14ac:dyDescent="0.3">
      <c r="A157" s="69"/>
      <c r="B157" s="69"/>
      <c r="F157" s="69"/>
    </row>
    <row r="158" spans="1:6" x14ac:dyDescent="0.3">
      <c r="A158" s="69"/>
      <c r="B158" s="69"/>
      <c r="F158" s="69"/>
    </row>
    <row r="159" spans="1:6" x14ac:dyDescent="0.3">
      <c r="A159" s="69"/>
      <c r="B159" s="69"/>
      <c r="F159" s="69"/>
    </row>
    <row r="160" spans="1:6" x14ac:dyDescent="0.3">
      <c r="A160" s="69"/>
      <c r="B160" s="69"/>
      <c r="F160" s="69"/>
    </row>
    <row r="161" spans="1:6" x14ac:dyDescent="0.3">
      <c r="A161" s="69"/>
      <c r="B161" s="69"/>
      <c r="F161" s="69"/>
    </row>
    <row r="162" spans="1:6" x14ac:dyDescent="0.3">
      <c r="A162" s="69"/>
      <c r="B162" s="69"/>
      <c r="F162" s="69"/>
    </row>
    <row r="163" spans="1:6" x14ac:dyDescent="0.3">
      <c r="A163" s="69"/>
      <c r="B163" s="69"/>
      <c r="F163" s="69"/>
    </row>
    <row r="164" spans="1:6" x14ac:dyDescent="0.3">
      <c r="A164" s="69"/>
      <c r="B164" s="69"/>
      <c r="F164" s="69"/>
    </row>
    <row r="165" spans="1:6" x14ac:dyDescent="0.3">
      <c r="A165" s="69"/>
      <c r="B165" s="69"/>
      <c r="F165" s="69"/>
    </row>
    <row r="166" spans="1:6" x14ac:dyDescent="0.3">
      <c r="A166" s="69"/>
      <c r="B166" s="69"/>
      <c r="F166" s="69"/>
    </row>
    <row r="167" spans="1:6" x14ac:dyDescent="0.3">
      <c r="A167" s="69"/>
      <c r="B167" s="69"/>
      <c r="F167" s="69"/>
    </row>
    <row r="168" spans="1:6" x14ac:dyDescent="0.3">
      <c r="A168" s="69"/>
      <c r="B168" s="69"/>
      <c r="F168" s="69"/>
    </row>
    <row r="169" spans="1:6" x14ac:dyDescent="0.3">
      <c r="A169" s="69"/>
      <c r="B169" s="69"/>
      <c r="F169" s="69"/>
    </row>
    <row r="170" spans="1:6" x14ac:dyDescent="0.3">
      <c r="A170" s="69"/>
      <c r="B170" s="69"/>
      <c r="F170" s="69"/>
    </row>
    <row r="171" spans="1:6" x14ac:dyDescent="0.3">
      <c r="A171" s="69"/>
      <c r="B171" s="69"/>
      <c r="F171" s="69"/>
    </row>
    <row r="172" spans="1:6" x14ac:dyDescent="0.3">
      <c r="A172" s="69"/>
      <c r="B172" s="69"/>
      <c r="F172" s="69"/>
    </row>
    <row r="173" spans="1:6" x14ac:dyDescent="0.3">
      <c r="A173" s="69"/>
      <c r="B173" s="69"/>
      <c r="F173" s="69"/>
    </row>
    <row r="174" spans="1:6" x14ac:dyDescent="0.3">
      <c r="A174" s="69"/>
      <c r="B174" s="69"/>
      <c r="F174" s="69"/>
    </row>
    <row r="175" spans="1:6" x14ac:dyDescent="0.3">
      <c r="A175" s="69"/>
      <c r="B175" s="69"/>
      <c r="F175" s="69"/>
    </row>
    <row r="176" spans="1:6" x14ac:dyDescent="0.3">
      <c r="A176" s="69"/>
      <c r="B176" s="69"/>
      <c r="F176" s="69"/>
    </row>
    <row r="177" spans="1:6" x14ac:dyDescent="0.3">
      <c r="A177" s="69"/>
      <c r="B177" s="69"/>
      <c r="F177" s="69"/>
    </row>
    <row r="178" spans="1:6" x14ac:dyDescent="0.3">
      <c r="A178" s="69"/>
      <c r="B178" s="69"/>
      <c r="F178" s="69"/>
    </row>
    <row r="179" spans="1:6" x14ac:dyDescent="0.3">
      <c r="A179" s="69"/>
      <c r="B179" s="69"/>
      <c r="F179" s="69"/>
    </row>
    <row r="180" spans="1:6" x14ac:dyDescent="0.3">
      <c r="A180" s="69"/>
      <c r="B180" s="69"/>
      <c r="F180" s="69"/>
    </row>
    <row r="181" spans="1:6" x14ac:dyDescent="0.3">
      <c r="A181" s="69"/>
      <c r="B181" s="69"/>
      <c r="F181" s="69"/>
    </row>
    <row r="182" spans="1:6" x14ac:dyDescent="0.3">
      <c r="A182" s="69"/>
      <c r="B182" s="69"/>
      <c r="F182" s="69"/>
    </row>
    <row r="183" spans="1:6" x14ac:dyDescent="0.3">
      <c r="A183" s="69"/>
      <c r="B183" s="69"/>
      <c r="F183" s="69"/>
    </row>
    <row r="184" spans="1:6" x14ac:dyDescent="0.3">
      <c r="A184" s="69"/>
      <c r="B184" s="69"/>
      <c r="F184" s="69"/>
    </row>
    <row r="185" spans="1:6" x14ac:dyDescent="0.3">
      <c r="A185" s="69"/>
      <c r="B185" s="69"/>
      <c r="F185" s="69"/>
    </row>
    <row r="186" spans="1:6" x14ac:dyDescent="0.3">
      <c r="A186" s="69"/>
      <c r="B186" s="69"/>
      <c r="F186" s="69"/>
    </row>
    <row r="187" spans="1:6" x14ac:dyDescent="0.3">
      <c r="A187" s="69"/>
      <c r="B187" s="69"/>
      <c r="F187" s="69"/>
    </row>
    <row r="188" spans="1:6" x14ac:dyDescent="0.3">
      <c r="A188" s="69"/>
      <c r="B188" s="69"/>
      <c r="F188" s="69"/>
    </row>
    <row r="189" spans="1:6" x14ac:dyDescent="0.3">
      <c r="A189" s="69"/>
      <c r="B189" s="69"/>
      <c r="F189" s="69"/>
    </row>
    <row r="190" spans="1:6" x14ac:dyDescent="0.3">
      <c r="A190" s="69"/>
      <c r="B190" s="69"/>
      <c r="F190" s="69"/>
    </row>
    <row r="191" spans="1:6" x14ac:dyDescent="0.3">
      <c r="A191" s="69"/>
      <c r="B191" s="69"/>
      <c r="F191" s="69"/>
    </row>
    <row r="192" spans="1:6" x14ac:dyDescent="0.3">
      <c r="A192" s="69"/>
      <c r="B192" s="69"/>
      <c r="F192" s="69"/>
    </row>
    <row r="193" spans="1:6" x14ac:dyDescent="0.3">
      <c r="A193" s="69"/>
      <c r="B193" s="69"/>
      <c r="F193" s="69"/>
    </row>
    <row r="194" spans="1:6" x14ac:dyDescent="0.3">
      <c r="A194" s="69"/>
      <c r="B194" s="69"/>
      <c r="F194" s="69"/>
    </row>
    <row r="195" spans="1:6" x14ac:dyDescent="0.3">
      <c r="A195" s="69"/>
      <c r="B195" s="69"/>
      <c r="F195" s="69"/>
    </row>
    <row r="196" spans="1:6" x14ac:dyDescent="0.3">
      <c r="A196" s="69"/>
      <c r="B196" s="69"/>
      <c r="F196" s="69"/>
    </row>
    <row r="197" spans="1:6" x14ac:dyDescent="0.3">
      <c r="A197" s="69"/>
      <c r="B197" s="69"/>
      <c r="F197" s="69"/>
    </row>
    <row r="198" spans="1:6" x14ac:dyDescent="0.3">
      <c r="A198" s="69"/>
      <c r="B198" s="69"/>
      <c r="F198" s="69"/>
    </row>
    <row r="199" spans="1:6" x14ac:dyDescent="0.3">
      <c r="A199" s="69"/>
      <c r="B199" s="69"/>
      <c r="F199" s="69"/>
    </row>
    <row r="200" spans="1:6" x14ac:dyDescent="0.3">
      <c r="A200" s="69"/>
      <c r="B200" s="69"/>
      <c r="F200" s="69"/>
    </row>
    <row r="201" spans="1:6" x14ac:dyDescent="0.3">
      <c r="A201" s="69"/>
      <c r="B201" s="69"/>
      <c r="F201" s="69"/>
    </row>
    <row r="202" spans="1:6" x14ac:dyDescent="0.3">
      <c r="A202" s="69"/>
      <c r="B202" s="69"/>
      <c r="F202" s="69"/>
    </row>
    <row r="203" spans="1:6" x14ac:dyDescent="0.3">
      <c r="A203" s="69"/>
      <c r="B203" s="69"/>
      <c r="F203" s="69"/>
    </row>
    <row r="204" spans="1:6" x14ac:dyDescent="0.3">
      <c r="A204" s="69"/>
      <c r="B204" s="69"/>
      <c r="F204" s="69"/>
    </row>
    <row r="205" spans="1:6" x14ac:dyDescent="0.3">
      <c r="A205" s="69"/>
      <c r="B205" s="69"/>
      <c r="F205" s="69"/>
    </row>
    <row r="206" spans="1:6" x14ac:dyDescent="0.3">
      <c r="A206" s="69"/>
      <c r="B206" s="69"/>
      <c r="F206" s="69"/>
    </row>
    <row r="207" spans="1:6" x14ac:dyDescent="0.3">
      <c r="A207" s="69"/>
      <c r="B207" s="69"/>
      <c r="F207" s="69"/>
    </row>
    <row r="208" spans="1:6" x14ac:dyDescent="0.3">
      <c r="A208" s="69"/>
      <c r="B208" s="69"/>
      <c r="F208" s="69"/>
    </row>
    <row r="209" spans="1:6" x14ac:dyDescent="0.3">
      <c r="A209" s="69"/>
      <c r="B209" s="69"/>
      <c r="F209" s="69"/>
    </row>
    <row r="210" spans="1:6" x14ac:dyDescent="0.3">
      <c r="A210" s="69"/>
      <c r="B210" s="69"/>
      <c r="F210" s="69"/>
    </row>
    <row r="211" spans="1:6" x14ac:dyDescent="0.3">
      <c r="A211" s="69"/>
      <c r="B211" s="69"/>
      <c r="F211" s="69"/>
    </row>
    <row r="212" spans="1:6" x14ac:dyDescent="0.3">
      <c r="A212" s="69"/>
      <c r="B212" s="69"/>
      <c r="F212" s="69"/>
    </row>
    <row r="213" spans="1:6" x14ac:dyDescent="0.3">
      <c r="A213" s="69"/>
      <c r="B213" s="69"/>
      <c r="F213" s="69"/>
    </row>
    <row r="214" spans="1:6" x14ac:dyDescent="0.3">
      <c r="A214" s="69"/>
      <c r="B214" s="69"/>
      <c r="F214" s="69"/>
    </row>
    <row r="215" spans="1:6" x14ac:dyDescent="0.3">
      <c r="A215" s="69"/>
      <c r="B215" s="69"/>
      <c r="F215" s="69"/>
    </row>
    <row r="216" spans="1:6" x14ac:dyDescent="0.3">
      <c r="A216" s="69"/>
      <c r="B216" s="69"/>
      <c r="F216" s="69"/>
    </row>
    <row r="217" spans="1:6" x14ac:dyDescent="0.3">
      <c r="A217" s="69"/>
      <c r="B217" s="69"/>
      <c r="F217" s="69"/>
    </row>
    <row r="218" spans="1:6" x14ac:dyDescent="0.3">
      <c r="A218" s="69"/>
      <c r="B218" s="69"/>
      <c r="F218" s="69"/>
    </row>
    <row r="219" spans="1:6" x14ac:dyDescent="0.3">
      <c r="A219" s="69"/>
      <c r="B219" s="69"/>
      <c r="F219" s="69"/>
    </row>
    <row r="220" spans="1:6" x14ac:dyDescent="0.3">
      <c r="A220" s="69"/>
      <c r="B220" s="69"/>
      <c r="F220" s="69"/>
    </row>
    <row r="221" spans="1:6" x14ac:dyDescent="0.3">
      <c r="A221" s="69"/>
      <c r="B221" s="69"/>
      <c r="F221" s="69"/>
    </row>
    <row r="222" spans="1:6" x14ac:dyDescent="0.3">
      <c r="A222" s="69"/>
      <c r="B222" s="69"/>
      <c r="F222" s="69"/>
    </row>
    <row r="223" spans="1:6" x14ac:dyDescent="0.3">
      <c r="A223" s="69"/>
      <c r="B223" s="69"/>
      <c r="F223" s="69"/>
    </row>
    <row r="224" spans="1:6" x14ac:dyDescent="0.3">
      <c r="A224" s="69"/>
      <c r="B224" s="69"/>
      <c r="F224" s="69"/>
    </row>
    <row r="225" spans="1:6" x14ac:dyDescent="0.3">
      <c r="A225" s="69"/>
      <c r="B225" s="69"/>
      <c r="F225" s="69"/>
    </row>
    <row r="226" spans="1:6" x14ac:dyDescent="0.3">
      <c r="A226" s="69"/>
      <c r="B226" s="69"/>
      <c r="F226" s="69"/>
    </row>
    <row r="227" spans="1:6" x14ac:dyDescent="0.3">
      <c r="A227" s="69"/>
      <c r="B227" s="69"/>
      <c r="F227" s="69"/>
    </row>
    <row r="228" spans="1:6" x14ac:dyDescent="0.3">
      <c r="A228" s="69"/>
      <c r="B228" s="69"/>
      <c r="F228" s="69"/>
    </row>
    <row r="229" spans="1:6" x14ac:dyDescent="0.3">
      <c r="A229" s="69"/>
      <c r="B229" s="69"/>
      <c r="F229" s="69"/>
    </row>
    <row r="230" spans="1:6" x14ac:dyDescent="0.3">
      <c r="A230" s="69"/>
      <c r="B230" s="69"/>
      <c r="F230" s="69"/>
    </row>
    <row r="231" spans="1:6" x14ac:dyDescent="0.3">
      <c r="A231" s="69"/>
      <c r="B231" s="69"/>
      <c r="F231" s="69"/>
    </row>
    <row r="232" spans="1:6" x14ac:dyDescent="0.3">
      <c r="A232" s="69"/>
      <c r="B232" s="69"/>
      <c r="F232" s="69"/>
    </row>
    <row r="233" spans="1:6" x14ac:dyDescent="0.3">
      <c r="A233" s="69"/>
      <c r="B233" s="69"/>
      <c r="F233" s="69"/>
    </row>
    <row r="234" spans="1:6" x14ac:dyDescent="0.3">
      <c r="A234" s="69"/>
      <c r="B234" s="69"/>
      <c r="F234" s="69"/>
    </row>
    <row r="235" spans="1:6" x14ac:dyDescent="0.3">
      <c r="A235" s="69"/>
      <c r="B235" s="69"/>
      <c r="F235" s="69"/>
    </row>
    <row r="236" spans="1:6" x14ac:dyDescent="0.3">
      <c r="A236" s="69"/>
      <c r="B236" s="69"/>
      <c r="F236" s="69"/>
    </row>
    <row r="237" spans="1:6" x14ac:dyDescent="0.3">
      <c r="A237" s="69"/>
      <c r="B237" s="69"/>
      <c r="F237" s="69"/>
    </row>
    <row r="238" spans="1:6" x14ac:dyDescent="0.3">
      <c r="A238" s="69"/>
      <c r="B238" s="69"/>
      <c r="F238" s="69"/>
    </row>
    <row r="239" spans="1:6" x14ac:dyDescent="0.3">
      <c r="A239" s="69"/>
      <c r="B239" s="69"/>
      <c r="F239" s="69"/>
    </row>
    <row r="240" spans="1:6" x14ac:dyDescent="0.3">
      <c r="A240" s="69"/>
      <c r="B240" s="69"/>
      <c r="F240" s="69"/>
    </row>
    <row r="241" spans="1:6" x14ac:dyDescent="0.3">
      <c r="A241" s="69"/>
      <c r="B241" s="69"/>
      <c r="F241" s="69"/>
    </row>
    <row r="242" spans="1:6" x14ac:dyDescent="0.3">
      <c r="A242" s="69"/>
      <c r="B242" s="69"/>
      <c r="F242" s="69"/>
    </row>
    <row r="243" spans="1:6" x14ac:dyDescent="0.3">
      <c r="A243" s="69"/>
      <c r="B243" s="69"/>
      <c r="F243" s="69"/>
    </row>
    <row r="244" spans="1:6" x14ac:dyDescent="0.3">
      <c r="A244" s="69"/>
      <c r="B244" s="69"/>
      <c r="F244" s="69"/>
    </row>
    <row r="245" spans="1:6" x14ac:dyDescent="0.3">
      <c r="A245" s="69"/>
      <c r="B245" s="69"/>
      <c r="F245" s="69"/>
    </row>
    <row r="246" spans="1:6" x14ac:dyDescent="0.3">
      <c r="A246" s="69"/>
      <c r="B246" s="69"/>
      <c r="F246" s="69"/>
    </row>
    <row r="247" spans="1:6" x14ac:dyDescent="0.3">
      <c r="A247" s="69"/>
      <c r="B247" s="69"/>
      <c r="F247" s="69"/>
    </row>
    <row r="248" spans="1:6" x14ac:dyDescent="0.3">
      <c r="A248" s="69"/>
      <c r="B248" s="69"/>
      <c r="F248" s="69"/>
    </row>
    <row r="249" spans="1:6" x14ac:dyDescent="0.3">
      <c r="A249" s="69"/>
      <c r="B249" s="69"/>
      <c r="F249" s="69"/>
    </row>
    <row r="250" spans="1:6" x14ac:dyDescent="0.3">
      <c r="A250" s="69"/>
      <c r="B250" s="69"/>
      <c r="F250" s="69"/>
    </row>
    <row r="251" spans="1:6" x14ac:dyDescent="0.3">
      <c r="A251" s="69"/>
      <c r="B251" s="69"/>
      <c r="F251" s="69"/>
    </row>
    <row r="252" spans="1:6" x14ac:dyDescent="0.3">
      <c r="A252" s="69"/>
      <c r="B252" s="69"/>
      <c r="F252" s="69"/>
    </row>
    <row r="253" spans="1:6" x14ac:dyDescent="0.3">
      <c r="A253" s="69"/>
      <c r="B253" s="69"/>
      <c r="F253" s="69"/>
    </row>
    <row r="254" spans="1:6" x14ac:dyDescent="0.3">
      <c r="A254" s="69"/>
      <c r="B254" s="69"/>
      <c r="F254" s="69"/>
    </row>
    <row r="255" spans="1:6" x14ac:dyDescent="0.3">
      <c r="A255" s="69"/>
      <c r="B255" s="69"/>
      <c r="F255" s="69"/>
    </row>
    <row r="256" spans="1:6" x14ac:dyDescent="0.3">
      <c r="A256" s="69"/>
      <c r="B256" s="69"/>
      <c r="F256" s="69"/>
    </row>
    <row r="257" spans="1:6" x14ac:dyDescent="0.3">
      <c r="A257" s="69"/>
      <c r="B257" s="69"/>
      <c r="F257" s="69"/>
    </row>
    <row r="258" spans="1:6" x14ac:dyDescent="0.3">
      <c r="A258" s="69"/>
      <c r="B258" s="69"/>
      <c r="F258" s="69"/>
    </row>
    <row r="259" spans="1:6" x14ac:dyDescent="0.3">
      <c r="A259" s="69"/>
      <c r="B259" s="69"/>
      <c r="F259" s="69"/>
    </row>
    <row r="260" spans="1:6" x14ac:dyDescent="0.3">
      <c r="A260" s="69"/>
      <c r="B260" s="69"/>
      <c r="F260" s="69"/>
    </row>
    <row r="261" spans="1:6" x14ac:dyDescent="0.3">
      <c r="A261" s="69"/>
      <c r="B261" s="69"/>
      <c r="F261" s="69"/>
    </row>
    <row r="262" spans="1:6" x14ac:dyDescent="0.3">
      <c r="A262" s="69"/>
      <c r="B262" s="69"/>
      <c r="F262" s="69"/>
    </row>
    <row r="263" spans="1:6" x14ac:dyDescent="0.3">
      <c r="A263" s="69"/>
      <c r="B263" s="69"/>
      <c r="F263" s="69"/>
    </row>
    <row r="264" spans="1:6" x14ac:dyDescent="0.3">
      <c r="A264" s="69"/>
      <c r="B264" s="69"/>
      <c r="F264" s="69"/>
    </row>
    <row r="265" spans="1:6" x14ac:dyDescent="0.3">
      <c r="A265" s="69"/>
      <c r="B265" s="69"/>
      <c r="F265" s="69"/>
    </row>
    <row r="266" spans="1:6" x14ac:dyDescent="0.3">
      <c r="A266" s="69"/>
      <c r="B266" s="69"/>
      <c r="F266" s="69"/>
    </row>
    <row r="267" spans="1:6" x14ac:dyDescent="0.3">
      <c r="A267" s="69"/>
      <c r="B267" s="69"/>
      <c r="F267" s="69"/>
    </row>
    <row r="268" spans="1:6" x14ac:dyDescent="0.3">
      <c r="A268" s="69"/>
      <c r="B268" s="69"/>
      <c r="F268" s="69"/>
    </row>
    <row r="269" spans="1:6" x14ac:dyDescent="0.3">
      <c r="A269" s="69"/>
      <c r="B269" s="69"/>
      <c r="F269" s="69"/>
    </row>
    <row r="270" spans="1:6" x14ac:dyDescent="0.3">
      <c r="A270" s="69"/>
      <c r="B270" s="69"/>
      <c r="F270" s="69"/>
    </row>
    <row r="271" spans="1:6" x14ac:dyDescent="0.3">
      <c r="A271" s="69"/>
      <c r="B271" s="69"/>
      <c r="F271" s="69"/>
    </row>
    <row r="272" spans="1:6" x14ac:dyDescent="0.3">
      <c r="A272" s="69"/>
      <c r="B272" s="69"/>
      <c r="F272" s="69"/>
    </row>
    <row r="273" spans="1:6" x14ac:dyDescent="0.3">
      <c r="A273" s="69"/>
      <c r="B273" s="69"/>
      <c r="F273" s="69"/>
    </row>
    <row r="274" spans="1:6" x14ac:dyDescent="0.3">
      <c r="A274" s="69"/>
      <c r="B274" s="69"/>
      <c r="F274" s="69"/>
    </row>
    <row r="275" spans="1:6" x14ac:dyDescent="0.3">
      <c r="A275" s="69"/>
      <c r="B275" s="69"/>
      <c r="F275" s="69"/>
    </row>
    <row r="276" spans="1:6" x14ac:dyDescent="0.3">
      <c r="A276" s="69"/>
      <c r="B276" s="69"/>
      <c r="F276" s="69"/>
    </row>
    <row r="277" spans="1:6" x14ac:dyDescent="0.3">
      <c r="A277" s="69"/>
      <c r="B277" s="69"/>
      <c r="F277" s="69"/>
    </row>
    <row r="278" spans="1:6" x14ac:dyDescent="0.3">
      <c r="A278" s="69"/>
      <c r="B278" s="69"/>
      <c r="F278" s="69"/>
    </row>
    <row r="279" spans="1:6" x14ac:dyDescent="0.3">
      <c r="A279" s="69"/>
      <c r="B279" s="69"/>
      <c r="F279" s="69"/>
    </row>
    <row r="280" spans="1:6" x14ac:dyDescent="0.3">
      <c r="A280" s="69"/>
      <c r="B280" s="69"/>
      <c r="F280" s="69"/>
    </row>
    <row r="281" spans="1:6" x14ac:dyDescent="0.3">
      <c r="A281" s="69"/>
      <c r="B281" s="69"/>
      <c r="F281" s="69"/>
    </row>
    <row r="282" spans="1:6" x14ac:dyDescent="0.3">
      <c r="A282" s="69"/>
      <c r="B282" s="69"/>
      <c r="F282" s="69"/>
    </row>
    <row r="283" spans="1:6" x14ac:dyDescent="0.3">
      <c r="A283" s="69"/>
      <c r="B283" s="69"/>
      <c r="F283" s="69"/>
    </row>
    <row r="284" spans="1:6" x14ac:dyDescent="0.3">
      <c r="A284" s="69"/>
      <c r="B284" s="69"/>
      <c r="F284" s="69"/>
    </row>
    <row r="285" spans="1:6" x14ac:dyDescent="0.3">
      <c r="A285" s="69"/>
      <c r="B285" s="69"/>
      <c r="F285" s="69"/>
    </row>
    <row r="286" spans="1:6" x14ac:dyDescent="0.3">
      <c r="A286" s="69"/>
      <c r="B286" s="69"/>
      <c r="F286" s="69"/>
    </row>
    <row r="287" spans="1:6" x14ac:dyDescent="0.3">
      <c r="A287" s="69"/>
      <c r="B287" s="69"/>
      <c r="F287" s="69"/>
    </row>
    <row r="288" spans="1:6" x14ac:dyDescent="0.3">
      <c r="A288" s="69"/>
      <c r="B288" s="69"/>
      <c r="F288" s="69"/>
    </row>
    <row r="289" spans="1:6" x14ac:dyDescent="0.3">
      <c r="A289" s="69"/>
      <c r="B289" s="69"/>
      <c r="F289" s="69"/>
    </row>
    <row r="290" spans="1:6" x14ac:dyDescent="0.3">
      <c r="A290" s="69"/>
      <c r="B290" s="69"/>
      <c r="F290" s="69"/>
    </row>
    <row r="291" spans="1:6" x14ac:dyDescent="0.3">
      <c r="A291" s="69"/>
      <c r="B291" s="69"/>
      <c r="F291" s="69"/>
    </row>
    <row r="292" spans="1:6" x14ac:dyDescent="0.3">
      <c r="A292" s="69"/>
      <c r="B292" s="69"/>
      <c r="F292" s="69"/>
    </row>
    <row r="293" spans="1:6" x14ac:dyDescent="0.3">
      <c r="A293" s="69"/>
      <c r="B293" s="69"/>
      <c r="F293" s="69"/>
    </row>
    <row r="294" spans="1:6" x14ac:dyDescent="0.3">
      <c r="A294" s="69"/>
      <c r="B294" s="69"/>
      <c r="F294" s="69"/>
    </row>
    <row r="295" spans="1:6" x14ac:dyDescent="0.3">
      <c r="A295" s="69"/>
      <c r="B295" s="69"/>
      <c r="F295" s="69"/>
    </row>
    <row r="296" spans="1:6" x14ac:dyDescent="0.3">
      <c r="A296" s="69"/>
      <c r="B296" s="69"/>
      <c r="F296" s="70"/>
    </row>
    <row r="297" spans="1:6" x14ac:dyDescent="0.3">
      <c r="A297" s="69"/>
      <c r="B297" s="69"/>
      <c r="F297" s="71"/>
    </row>
    <row r="298" spans="1:6" x14ac:dyDescent="0.3">
      <c r="A298" s="69"/>
      <c r="B298" s="69"/>
      <c r="F298" s="71"/>
    </row>
    <row r="299" spans="1:6" x14ac:dyDescent="0.3">
      <c r="A299" s="69"/>
      <c r="B299" s="69"/>
      <c r="F299" s="71"/>
    </row>
    <row r="300" spans="1:6" x14ac:dyDescent="0.3">
      <c r="A300" s="69"/>
      <c r="B300" s="69"/>
      <c r="F300" s="71"/>
    </row>
    <row r="301" spans="1:6" x14ac:dyDescent="0.3">
      <c r="A301" s="69"/>
      <c r="B301" s="69"/>
      <c r="F301" s="71"/>
    </row>
    <row r="302" spans="1:6" x14ac:dyDescent="0.3">
      <c r="A302" s="69"/>
      <c r="B302" s="69"/>
      <c r="F302" s="71"/>
    </row>
    <row r="303" spans="1:6" x14ac:dyDescent="0.3">
      <c r="A303" s="69"/>
      <c r="B303" s="69"/>
      <c r="F303" s="71"/>
    </row>
    <row r="304" spans="1:6" x14ac:dyDescent="0.3">
      <c r="A304" s="69"/>
      <c r="B304" s="69"/>
      <c r="F304" s="71"/>
    </row>
    <row r="305" spans="1:6" x14ac:dyDescent="0.3">
      <c r="A305" s="69"/>
      <c r="B305" s="69"/>
      <c r="F305" s="71"/>
    </row>
    <row r="306" spans="1:6" x14ac:dyDescent="0.3">
      <c r="A306" s="69"/>
      <c r="B306" s="69"/>
      <c r="F306" s="71"/>
    </row>
    <row r="307" spans="1:6" x14ac:dyDescent="0.3">
      <c r="A307" s="69"/>
      <c r="B307" s="69"/>
      <c r="F307" s="71"/>
    </row>
    <row r="308" spans="1:6" x14ac:dyDescent="0.3">
      <c r="A308" s="69"/>
      <c r="B308" s="69"/>
      <c r="F308" s="71"/>
    </row>
    <row r="309" spans="1:6" x14ac:dyDescent="0.3">
      <c r="A309" s="69"/>
      <c r="B309" s="69"/>
      <c r="F309" s="71"/>
    </row>
    <row r="310" spans="1:6" x14ac:dyDescent="0.3">
      <c r="A310" s="69"/>
      <c r="B310" s="69"/>
      <c r="F310" s="71"/>
    </row>
    <row r="311" spans="1:6" x14ac:dyDescent="0.3">
      <c r="A311" s="69"/>
      <c r="B311" s="69"/>
      <c r="F311" s="71"/>
    </row>
    <row r="312" spans="1:6" x14ac:dyDescent="0.3">
      <c r="A312" s="69"/>
      <c r="B312" s="69"/>
      <c r="F312" s="71"/>
    </row>
    <row r="313" spans="1:6" x14ac:dyDescent="0.3">
      <c r="A313" s="69"/>
      <c r="B313" s="69"/>
      <c r="F313" s="71"/>
    </row>
    <row r="314" spans="1:6" x14ac:dyDescent="0.3">
      <c r="A314" s="69"/>
      <c r="B314" s="69"/>
      <c r="F314" s="71"/>
    </row>
    <row r="315" spans="1:6" x14ac:dyDescent="0.3">
      <c r="A315" s="69"/>
      <c r="B315" s="69"/>
      <c r="F315" s="71"/>
    </row>
    <row r="316" spans="1:6" x14ac:dyDescent="0.3">
      <c r="A316" s="69"/>
      <c r="B316" s="69"/>
      <c r="F316" s="71"/>
    </row>
    <row r="317" spans="1:6" x14ac:dyDescent="0.3">
      <c r="A317" s="69"/>
      <c r="B317" s="69"/>
      <c r="F317" s="71"/>
    </row>
    <row r="318" spans="1:6" x14ac:dyDescent="0.3">
      <c r="A318" s="69"/>
      <c r="B318" s="69"/>
      <c r="F318" s="71"/>
    </row>
    <row r="319" spans="1:6" x14ac:dyDescent="0.3">
      <c r="A319" s="69"/>
      <c r="B319" s="69"/>
      <c r="F319" s="71"/>
    </row>
    <row r="320" spans="1:6" x14ac:dyDescent="0.3">
      <c r="A320" s="69"/>
      <c r="B320" s="69"/>
      <c r="F320" s="71"/>
    </row>
    <row r="321" spans="1:6" x14ac:dyDescent="0.3">
      <c r="A321" s="69"/>
      <c r="B321" s="69"/>
      <c r="F321" s="71"/>
    </row>
    <row r="322" spans="1:6" x14ac:dyDescent="0.3">
      <c r="A322" s="69"/>
      <c r="B322" s="69"/>
      <c r="F322" s="71"/>
    </row>
    <row r="323" spans="1:6" x14ac:dyDescent="0.3">
      <c r="A323" s="69"/>
      <c r="B323" s="69"/>
      <c r="F323" s="71"/>
    </row>
    <row r="324" spans="1:6" x14ac:dyDescent="0.3">
      <c r="A324" s="69"/>
      <c r="B324" s="69"/>
      <c r="F324" s="71"/>
    </row>
    <row r="325" spans="1:6" x14ac:dyDescent="0.3">
      <c r="A325" s="69"/>
      <c r="B325" s="69"/>
      <c r="F325" s="71"/>
    </row>
    <row r="326" spans="1:6" x14ac:dyDescent="0.3">
      <c r="A326" s="69"/>
      <c r="B326" s="69"/>
      <c r="F326" s="71"/>
    </row>
    <row r="327" spans="1:6" x14ac:dyDescent="0.3">
      <c r="A327" s="69"/>
      <c r="B327" s="69"/>
      <c r="F327" s="71"/>
    </row>
    <row r="328" spans="1:6" x14ac:dyDescent="0.3">
      <c r="A328" s="69"/>
      <c r="B328" s="69"/>
      <c r="F328" s="71"/>
    </row>
    <row r="329" spans="1:6" x14ac:dyDescent="0.3">
      <c r="A329" s="69"/>
      <c r="B329" s="69"/>
      <c r="F329" s="71"/>
    </row>
    <row r="330" spans="1:6" x14ac:dyDescent="0.3">
      <c r="A330" s="69"/>
      <c r="B330" s="69"/>
      <c r="F330" s="71"/>
    </row>
    <row r="331" spans="1:6" x14ac:dyDescent="0.3">
      <c r="A331" s="69"/>
      <c r="B331" s="69"/>
      <c r="F331" s="71"/>
    </row>
    <row r="332" spans="1:6" x14ac:dyDescent="0.3">
      <c r="A332" s="69"/>
      <c r="B332" s="69"/>
      <c r="F332" s="71"/>
    </row>
    <row r="333" spans="1:6" x14ac:dyDescent="0.3">
      <c r="A333" s="69"/>
      <c r="B333" s="69"/>
      <c r="F333" s="71"/>
    </row>
    <row r="334" spans="1:6" x14ac:dyDescent="0.3">
      <c r="A334" s="69"/>
      <c r="B334" s="69"/>
      <c r="F334" s="71"/>
    </row>
    <row r="335" spans="1:6" x14ac:dyDescent="0.3">
      <c r="A335" s="69"/>
      <c r="B335" s="69"/>
      <c r="F335" s="71"/>
    </row>
    <row r="336" spans="1:6" x14ac:dyDescent="0.3">
      <c r="A336" s="69"/>
      <c r="B336" s="69"/>
      <c r="F336" s="71"/>
    </row>
    <row r="337" spans="1:6" x14ac:dyDescent="0.3">
      <c r="A337" s="69"/>
      <c r="B337" s="69"/>
      <c r="F337" s="71"/>
    </row>
    <row r="338" spans="1:6" x14ac:dyDescent="0.3">
      <c r="A338" s="69"/>
      <c r="B338" s="69"/>
      <c r="F338" s="71"/>
    </row>
    <row r="339" spans="1:6" x14ac:dyDescent="0.3">
      <c r="A339" s="69"/>
      <c r="B339" s="69"/>
      <c r="F339" s="71"/>
    </row>
    <row r="340" spans="1:6" x14ac:dyDescent="0.3">
      <c r="A340" s="69"/>
      <c r="B340" s="69"/>
      <c r="F340" s="71"/>
    </row>
    <row r="341" spans="1:6" x14ac:dyDescent="0.3">
      <c r="A341" s="69"/>
      <c r="B341" s="69"/>
      <c r="F341" s="71"/>
    </row>
    <row r="342" spans="1:6" x14ac:dyDescent="0.3">
      <c r="A342" s="69"/>
      <c r="B342" s="69"/>
      <c r="F342" s="71"/>
    </row>
    <row r="343" spans="1:6" x14ac:dyDescent="0.3">
      <c r="A343" s="69"/>
      <c r="B343" s="69"/>
      <c r="F343" s="71"/>
    </row>
    <row r="344" spans="1:6" x14ac:dyDescent="0.3">
      <c r="A344" s="69"/>
      <c r="B344" s="69"/>
      <c r="F344" s="71"/>
    </row>
    <row r="345" spans="1:6" x14ac:dyDescent="0.3">
      <c r="A345" s="69"/>
      <c r="B345" s="69"/>
      <c r="F345" s="71"/>
    </row>
    <row r="346" spans="1:6" x14ac:dyDescent="0.3">
      <c r="A346" s="69"/>
      <c r="B346" s="69"/>
      <c r="F346" s="71"/>
    </row>
    <row r="347" spans="1:6" x14ac:dyDescent="0.3">
      <c r="A347" s="69"/>
      <c r="B347" s="69"/>
      <c r="F347" s="71"/>
    </row>
    <row r="348" spans="1:6" x14ac:dyDescent="0.3">
      <c r="A348" s="69"/>
      <c r="B348" s="69"/>
      <c r="F348" s="71"/>
    </row>
    <row r="349" spans="1:6" x14ac:dyDescent="0.3">
      <c r="A349" s="69"/>
      <c r="B349" s="69"/>
      <c r="F349" s="71"/>
    </row>
    <row r="350" spans="1:6" x14ac:dyDescent="0.3">
      <c r="A350" s="69"/>
      <c r="B350" s="69"/>
      <c r="F350" s="71"/>
    </row>
    <row r="351" spans="1:6" x14ac:dyDescent="0.3">
      <c r="A351" s="69"/>
      <c r="B351" s="69"/>
      <c r="F351" s="71"/>
    </row>
    <row r="352" spans="1:6" x14ac:dyDescent="0.3">
      <c r="A352" s="69"/>
      <c r="B352" s="69"/>
      <c r="F352" s="71"/>
    </row>
    <row r="353" spans="1:6" x14ac:dyDescent="0.3">
      <c r="A353" s="69"/>
      <c r="B353" s="69"/>
      <c r="F353" s="71"/>
    </row>
    <row r="354" spans="1:6" x14ac:dyDescent="0.3">
      <c r="A354" s="69"/>
      <c r="B354" s="69"/>
      <c r="F354" s="71"/>
    </row>
    <row r="355" spans="1:6" x14ac:dyDescent="0.3">
      <c r="A355" s="69"/>
      <c r="B355" s="69"/>
      <c r="F355" s="71"/>
    </row>
    <row r="356" spans="1:6" x14ac:dyDescent="0.3">
      <c r="A356" s="69"/>
      <c r="B356" s="69"/>
      <c r="F356" s="71"/>
    </row>
    <row r="357" spans="1:6" x14ac:dyDescent="0.3">
      <c r="A357" s="69"/>
      <c r="B357" s="69"/>
      <c r="F357" s="71"/>
    </row>
    <row r="358" spans="1:6" x14ac:dyDescent="0.3">
      <c r="A358" s="69"/>
      <c r="B358" s="69"/>
      <c r="F358" s="71"/>
    </row>
    <row r="359" spans="1:6" x14ac:dyDescent="0.3">
      <c r="A359" s="69"/>
      <c r="B359" s="69"/>
      <c r="F359" s="71"/>
    </row>
    <row r="360" spans="1:6" x14ac:dyDescent="0.3">
      <c r="A360" s="69"/>
      <c r="B360" s="69"/>
      <c r="F360" s="71"/>
    </row>
    <row r="361" spans="1:6" x14ac:dyDescent="0.3">
      <c r="A361" s="69"/>
      <c r="B361" s="69"/>
      <c r="F361" s="71"/>
    </row>
    <row r="362" spans="1:6" x14ac:dyDescent="0.3">
      <c r="A362" s="69"/>
      <c r="B362" s="69"/>
      <c r="F362" s="71"/>
    </row>
    <row r="363" spans="1:6" x14ac:dyDescent="0.3">
      <c r="A363" s="69"/>
      <c r="B363" s="69"/>
      <c r="F363" s="71"/>
    </row>
    <row r="364" spans="1:6" x14ac:dyDescent="0.3">
      <c r="A364" s="69"/>
      <c r="B364" s="69"/>
      <c r="F364" s="71"/>
    </row>
    <row r="365" spans="1:6" x14ac:dyDescent="0.3">
      <c r="A365" s="69"/>
      <c r="B365" s="69"/>
      <c r="F365" s="71"/>
    </row>
    <row r="366" spans="1:6" x14ac:dyDescent="0.3">
      <c r="A366" s="69"/>
      <c r="B366" s="69"/>
      <c r="F366" s="71"/>
    </row>
    <row r="367" spans="1:6" x14ac:dyDescent="0.3">
      <c r="A367" s="69"/>
      <c r="B367" s="69"/>
      <c r="F367" s="71"/>
    </row>
    <row r="368" spans="1:6" x14ac:dyDescent="0.3">
      <c r="A368" s="69"/>
      <c r="B368" s="69"/>
      <c r="F368" s="71"/>
    </row>
    <row r="369" spans="1:6" x14ac:dyDescent="0.3">
      <c r="A369" s="69"/>
      <c r="B369" s="69"/>
      <c r="F369" s="71"/>
    </row>
    <row r="370" spans="1:6" x14ac:dyDescent="0.3">
      <c r="A370" s="69"/>
      <c r="B370" s="69"/>
      <c r="F370" s="71"/>
    </row>
    <row r="371" spans="1:6" x14ac:dyDescent="0.3">
      <c r="A371" s="69"/>
      <c r="B371" s="69"/>
      <c r="F371" s="71"/>
    </row>
    <row r="372" spans="1:6" x14ac:dyDescent="0.3">
      <c r="A372" s="69"/>
      <c r="B372" s="69"/>
      <c r="F372" s="71"/>
    </row>
    <row r="373" spans="1:6" x14ac:dyDescent="0.3">
      <c r="A373" s="69"/>
      <c r="B373" s="69"/>
      <c r="F373" s="71"/>
    </row>
    <row r="374" spans="1:6" x14ac:dyDescent="0.3">
      <c r="A374" s="69"/>
      <c r="B374" s="69"/>
      <c r="F374" s="71"/>
    </row>
    <row r="375" spans="1:6" x14ac:dyDescent="0.3">
      <c r="A375" s="69"/>
      <c r="B375" s="69"/>
      <c r="F375" s="71"/>
    </row>
    <row r="376" spans="1:6" x14ac:dyDescent="0.3">
      <c r="A376" s="69"/>
      <c r="B376" s="69"/>
      <c r="F376" s="71"/>
    </row>
    <row r="377" spans="1:6" x14ac:dyDescent="0.3">
      <c r="A377" s="69"/>
      <c r="B377" s="69"/>
      <c r="F377" s="71"/>
    </row>
    <row r="378" spans="1:6" x14ac:dyDescent="0.3">
      <c r="A378" s="69"/>
      <c r="B378" s="69"/>
      <c r="F378" s="71"/>
    </row>
    <row r="379" spans="1:6" x14ac:dyDescent="0.3">
      <c r="A379" s="69"/>
      <c r="B379" s="69"/>
      <c r="F379" s="71"/>
    </row>
    <row r="380" spans="1:6" x14ac:dyDescent="0.3">
      <c r="A380" s="69"/>
      <c r="B380" s="69"/>
      <c r="F380" s="71"/>
    </row>
    <row r="381" spans="1:6" x14ac:dyDescent="0.3">
      <c r="A381" s="69"/>
      <c r="B381" s="69"/>
      <c r="F381" s="71"/>
    </row>
    <row r="382" spans="1:6" x14ac:dyDescent="0.3">
      <c r="A382" s="69"/>
      <c r="B382" s="69"/>
      <c r="F382" s="71"/>
    </row>
    <row r="383" spans="1:6" x14ac:dyDescent="0.3">
      <c r="A383" s="69"/>
      <c r="B383" s="69"/>
      <c r="F383" s="71"/>
    </row>
    <row r="384" spans="1:6" x14ac:dyDescent="0.3">
      <c r="A384" s="69"/>
      <c r="B384" s="69"/>
      <c r="F384" s="71"/>
    </row>
    <row r="385" spans="1:6" x14ac:dyDescent="0.3">
      <c r="A385" s="69"/>
      <c r="B385" s="69"/>
      <c r="F385" s="71"/>
    </row>
    <row r="386" spans="1:6" x14ac:dyDescent="0.3">
      <c r="A386" s="69"/>
      <c r="B386" s="69"/>
      <c r="F386" s="71"/>
    </row>
    <row r="387" spans="1:6" x14ac:dyDescent="0.3">
      <c r="A387" s="69"/>
      <c r="B387" s="69"/>
      <c r="F387" s="71"/>
    </row>
    <row r="388" spans="1:6" x14ac:dyDescent="0.3">
      <c r="A388" s="69"/>
      <c r="B388" s="69"/>
      <c r="F388" s="71"/>
    </row>
    <row r="389" spans="1:6" x14ac:dyDescent="0.3">
      <c r="A389" s="69"/>
      <c r="B389" s="69"/>
      <c r="F389" s="71"/>
    </row>
    <row r="390" spans="1:6" x14ac:dyDescent="0.3">
      <c r="A390" s="69"/>
      <c r="B390" s="69"/>
      <c r="F390" s="71"/>
    </row>
    <row r="391" spans="1:6" x14ac:dyDescent="0.3">
      <c r="A391" s="69"/>
      <c r="B391" s="69"/>
      <c r="F391" s="71"/>
    </row>
    <row r="392" spans="1:6" x14ac:dyDescent="0.3">
      <c r="A392" s="69"/>
      <c r="B392" s="69"/>
      <c r="F392" s="71"/>
    </row>
    <row r="393" spans="1:6" x14ac:dyDescent="0.3">
      <c r="A393" s="69"/>
      <c r="B393" s="69"/>
      <c r="F393" s="71"/>
    </row>
    <row r="394" spans="1:6" x14ac:dyDescent="0.3">
      <c r="A394" s="69"/>
      <c r="B394" s="69"/>
      <c r="F394" s="71"/>
    </row>
    <row r="395" spans="1:6" x14ac:dyDescent="0.3">
      <c r="A395" s="69"/>
      <c r="B395" s="69"/>
      <c r="F395" s="71"/>
    </row>
    <row r="396" spans="1:6" x14ac:dyDescent="0.3">
      <c r="A396" s="69"/>
      <c r="B396" s="69"/>
      <c r="F396" s="71"/>
    </row>
    <row r="397" spans="1:6" x14ac:dyDescent="0.3">
      <c r="A397" s="69"/>
      <c r="B397" s="69"/>
      <c r="F397" s="71"/>
    </row>
    <row r="398" spans="1:6" x14ac:dyDescent="0.3">
      <c r="A398" s="69"/>
      <c r="B398" s="69"/>
      <c r="F398" s="71"/>
    </row>
    <row r="399" spans="1:6" x14ac:dyDescent="0.3">
      <c r="A399" s="69"/>
      <c r="B399" s="69"/>
      <c r="F399" s="71"/>
    </row>
    <row r="400" spans="1:6" x14ac:dyDescent="0.3">
      <c r="A400" s="69"/>
      <c r="B400" s="69"/>
      <c r="F400" s="71"/>
    </row>
    <row r="401" spans="1:6" x14ac:dyDescent="0.3">
      <c r="A401" s="69"/>
      <c r="B401" s="69"/>
      <c r="F401" s="71"/>
    </row>
    <row r="402" spans="1:6" x14ac:dyDescent="0.3">
      <c r="A402" s="69"/>
      <c r="B402" s="69"/>
      <c r="F402" s="71"/>
    </row>
    <row r="403" spans="1:6" x14ac:dyDescent="0.3">
      <c r="A403" s="69"/>
      <c r="B403" s="69"/>
      <c r="F403" s="71"/>
    </row>
    <row r="404" spans="1:6" x14ac:dyDescent="0.3">
      <c r="A404" s="69"/>
      <c r="B404" s="69"/>
      <c r="F404" s="71"/>
    </row>
    <row r="405" spans="1:6" x14ac:dyDescent="0.3">
      <c r="A405" s="69"/>
      <c r="B405" s="69"/>
      <c r="F405" s="71"/>
    </row>
    <row r="406" spans="1:6" x14ac:dyDescent="0.3">
      <c r="A406" s="69"/>
      <c r="B406" s="69"/>
      <c r="F406" s="71"/>
    </row>
    <row r="407" spans="1:6" x14ac:dyDescent="0.3">
      <c r="A407" s="69"/>
      <c r="B407" s="69"/>
      <c r="F407" s="71"/>
    </row>
    <row r="408" spans="1:6" x14ac:dyDescent="0.3">
      <c r="A408" s="69"/>
      <c r="B408" s="69"/>
      <c r="F408" s="71"/>
    </row>
    <row r="409" spans="1:6" x14ac:dyDescent="0.3">
      <c r="A409" s="69"/>
      <c r="B409" s="69"/>
      <c r="F409" s="71"/>
    </row>
    <row r="410" spans="1:6" x14ac:dyDescent="0.3">
      <c r="A410" s="69"/>
      <c r="B410" s="69"/>
      <c r="F410" s="71"/>
    </row>
    <row r="411" spans="1:6" x14ac:dyDescent="0.3">
      <c r="A411" s="69"/>
      <c r="B411" s="69"/>
      <c r="F411" s="71"/>
    </row>
    <row r="412" spans="1:6" x14ac:dyDescent="0.3">
      <c r="A412" s="69"/>
      <c r="B412" s="69"/>
      <c r="F412" s="71"/>
    </row>
    <row r="413" spans="1:6" x14ac:dyDescent="0.3">
      <c r="A413" s="69"/>
      <c r="B413" s="69"/>
      <c r="F413" s="71"/>
    </row>
    <row r="414" spans="1:6" x14ac:dyDescent="0.3">
      <c r="A414" s="69"/>
      <c r="B414" s="69"/>
      <c r="F414" s="71"/>
    </row>
    <row r="415" spans="1:6" x14ac:dyDescent="0.3">
      <c r="A415" s="69"/>
      <c r="B415" s="69"/>
      <c r="F415" s="71"/>
    </row>
    <row r="416" spans="1:6" x14ac:dyDescent="0.3">
      <c r="A416" s="69"/>
      <c r="B416" s="69"/>
      <c r="F416" s="71"/>
    </row>
    <row r="417" spans="1:6" x14ac:dyDescent="0.3">
      <c r="A417" s="69"/>
      <c r="B417" s="69"/>
      <c r="F417" s="71"/>
    </row>
    <row r="418" spans="1:6" x14ac:dyDescent="0.3">
      <c r="A418" s="69"/>
      <c r="B418" s="69"/>
      <c r="F418" s="71"/>
    </row>
    <row r="419" spans="1:6" x14ac:dyDescent="0.3">
      <c r="A419" s="69"/>
      <c r="B419" s="69"/>
      <c r="F419" s="71"/>
    </row>
    <row r="420" spans="1:6" x14ac:dyDescent="0.3">
      <c r="A420" s="69"/>
      <c r="B420" s="69"/>
      <c r="F420" s="71"/>
    </row>
    <row r="421" spans="1:6" x14ac:dyDescent="0.3">
      <c r="A421" s="69"/>
      <c r="B421" s="69"/>
      <c r="F421" s="71"/>
    </row>
    <row r="422" spans="1:6" x14ac:dyDescent="0.3">
      <c r="A422" s="69"/>
      <c r="B422" s="69"/>
      <c r="F422" s="71"/>
    </row>
    <row r="423" spans="1:6" x14ac:dyDescent="0.3">
      <c r="A423" s="69"/>
      <c r="B423" s="69"/>
      <c r="F423" s="71"/>
    </row>
    <row r="424" spans="1:6" x14ac:dyDescent="0.3">
      <c r="A424" s="69"/>
      <c r="B424" s="69"/>
      <c r="F424" s="71"/>
    </row>
    <row r="425" spans="1:6" x14ac:dyDescent="0.3">
      <c r="A425" s="69"/>
      <c r="B425" s="69"/>
      <c r="F425" s="71"/>
    </row>
    <row r="426" spans="1:6" x14ac:dyDescent="0.3">
      <c r="A426" s="69"/>
      <c r="B426" s="69"/>
      <c r="F426" s="71"/>
    </row>
    <row r="427" spans="1:6" x14ac:dyDescent="0.3">
      <c r="A427" s="69"/>
      <c r="B427" s="69"/>
      <c r="F427" s="71"/>
    </row>
    <row r="428" spans="1:6" x14ac:dyDescent="0.3">
      <c r="A428" s="69"/>
      <c r="B428" s="69"/>
      <c r="F428" s="71"/>
    </row>
    <row r="429" spans="1:6" x14ac:dyDescent="0.3">
      <c r="A429" s="69"/>
      <c r="B429" s="69"/>
      <c r="F429" s="71"/>
    </row>
    <row r="430" spans="1:6" x14ac:dyDescent="0.3">
      <c r="A430" s="69"/>
      <c r="B430" s="69"/>
      <c r="F430" s="71"/>
    </row>
    <row r="431" spans="1:6" x14ac:dyDescent="0.3">
      <c r="A431" s="69"/>
      <c r="B431" s="69"/>
      <c r="F431" s="71"/>
    </row>
    <row r="432" spans="1:6" x14ac:dyDescent="0.3">
      <c r="A432" s="69"/>
      <c r="B432" s="69"/>
      <c r="F432" s="71"/>
    </row>
    <row r="433" spans="1:6" x14ac:dyDescent="0.3">
      <c r="A433" s="69"/>
      <c r="B433" s="69"/>
      <c r="F433" s="71"/>
    </row>
    <row r="434" spans="1:6" x14ac:dyDescent="0.3">
      <c r="A434" s="69"/>
      <c r="B434" s="69"/>
      <c r="F434" s="71"/>
    </row>
    <row r="435" spans="1:6" x14ac:dyDescent="0.3">
      <c r="A435" s="69"/>
      <c r="B435" s="69"/>
      <c r="F435" s="71"/>
    </row>
    <row r="436" spans="1:6" x14ac:dyDescent="0.3">
      <c r="A436" s="69"/>
      <c r="B436" s="69"/>
      <c r="F436" s="71"/>
    </row>
    <row r="437" spans="1:6" x14ac:dyDescent="0.3">
      <c r="A437" s="69"/>
      <c r="B437" s="69"/>
      <c r="F437" s="71"/>
    </row>
    <row r="438" spans="1:6" x14ac:dyDescent="0.3">
      <c r="A438" s="69"/>
      <c r="B438" s="69"/>
      <c r="F438" s="71"/>
    </row>
    <row r="439" spans="1:6" x14ac:dyDescent="0.3">
      <c r="A439" s="69"/>
      <c r="B439" s="69"/>
      <c r="F439" s="71"/>
    </row>
    <row r="440" spans="1:6" x14ac:dyDescent="0.3">
      <c r="A440" s="69"/>
      <c r="B440" s="69"/>
      <c r="F440" s="71"/>
    </row>
    <row r="441" spans="1:6" x14ac:dyDescent="0.3">
      <c r="A441" s="69"/>
      <c r="B441" s="69"/>
      <c r="F441" s="71"/>
    </row>
    <row r="442" spans="1:6" x14ac:dyDescent="0.3">
      <c r="A442" s="69"/>
      <c r="B442" s="69"/>
      <c r="F442" s="71"/>
    </row>
    <row r="443" spans="1:6" x14ac:dyDescent="0.3">
      <c r="A443" s="69"/>
      <c r="B443" s="69"/>
      <c r="F443" s="71"/>
    </row>
    <row r="444" spans="1:6" x14ac:dyDescent="0.3">
      <c r="A444" s="69"/>
      <c r="B444" s="69"/>
      <c r="F444" s="71"/>
    </row>
    <row r="445" spans="1:6" x14ac:dyDescent="0.3">
      <c r="A445" s="69"/>
      <c r="B445" s="69"/>
      <c r="F445" s="71"/>
    </row>
    <row r="446" spans="1:6" x14ac:dyDescent="0.3">
      <c r="A446" s="69"/>
      <c r="B446" s="69"/>
      <c r="F446" s="71"/>
    </row>
    <row r="447" spans="1:6" x14ac:dyDescent="0.3">
      <c r="A447" s="69"/>
      <c r="B447" s="69"/>
      <c r="F447" s="71"/>
    </row>
    <row r="448" spans="1:6" x14ac:dyDescent="0.3">
      <c r="A448" s="69"/>
      <c r="B448" s="69"/>
      <c r="F448" s="71"/>
    </row>
    <row r="449" spans="1:6" x14ac:dyDescent="0.3">
      <c r="A449" s="69"/>
      <c r="B449" s="69"/>
      <c r="F449" s="71"/>
    </row>
    <row r="450" spans="1:6" x14ac:dyDescent="0.3">
      <c r="A450" s="69"/>
      <c r="B450" s="69"/>
      <c r="F450" s="71"/>
    </row>
    <row r="451" spans="1:6" x14ac:dyDescent="0.3">
      <c r="A451" s="69"/>
      <c r="B451" s="69"/>
      <c r="F451" s="71"/>
    </row>
    <row r="452" spans="1:6" x14ac:dyDescent="0.3">
      <c r="A452" s="69"/>
      <c r="B452" s="69"/>
      <c r="F452" s="71"/>
    </row>
    <row r="453" spans="1:6" x14ac:dyDescent="0.3">
      <c r="A453" s="69"/>
      <c r="B453" s="69"/>
      <c r="F453" s="71"/>
    </row>
    <row r="454" spans="1:6" x14ac:dyDescent="0.3">
      <c r="A454" s="69"/>
      <c r="B454" s="69"/>
      <c r="F454" s="71"/>
    </row>
    <row r="455" spans="1:6" x14ac:dyDescent="0.3">
      <c r="A455" s="69"/>
      <c r="B455" s="69"/>
      <c r="F455" s="71"/>
    </row>
    <row r="456" spans="1:6" x14ac:dyDescent="0.3">
      <c r="A456" s="69"/>
      <c r="B456" s="69"/>
      <c r="F456" s="71"/>
    </row>
    <row r="457" spans="1:6" x14ac:dyDescent="0.3">
      <c r="A457" s="69"/>
      <c r="B457" s="69"/>
      <c r="F457" s="71"/>
    </row>
    <row r="458" spans="1:6" x14ac:dyDescent="0.3">
      <c r="A458" s="69"/>
      <c r="B458" s="69"/>
      <c r="F458" s="71"/>
    </row>
    <row r="459" spans="1:6" x14ac:dyDescent="0.3">
      <c r="A459" s="69"/>
      <c r="B459" s="69"/>
      <c r="F459" s="71"/>
    </row>
    <row r="460" spans="1:6" x14ac:dyDescent="0.3">
      <c r="A460" s="69"/>
      <c r="B460" s="69"/>
      <c r="F460" s="71"/>
    </row>
    <row r="461" spans="1:6" x14ac:dyDescent="0.3">
      <c r="A461" s="69"/>
      <c r="B461" s="69"/>
      <c r="F461" s="71"/>
    </row>
    <row r="462" spans="1:6" x14ac:dyDescent="0.3">
      <c r="A462" s="69"/>
      <c r="B462" s="69"/>
      <c r="F462" s="71"/>
    </row>
    <row r="463" spans="1:6" x14ac:dyDescent="0.3">
      <c r="A463" s="69"/>
      <c r="B463" s="69"/>
      <c r="F463" s="71"/>
    </row>
    <row r="464" spans="1:6" x14ac:dyDescent="0.3">
      <c r="A464" s="69"/>
      <c r="B464" s="69"/>
      <c r="F464" s="71"/>
    </row>
    <row r="465" spans="1:6" x14ac:dyDescent="0.3">
      <c r="A465" s="69"/>
      <c r="B465" s="69"/>
      <c r="F465" s="71"/>
    </row>
    <row r="466" spans="1:6" x14ac:dyDescent="0.3">
      <c r="A466" s="69"/>
      <c r="B466" s="69"/>
      <c r="F466" s="71"/>
    </row>
    <row r="467" spans="1:6" x14ac:dyDescent="0.3">
      <c r="A467" s="69"/>
      <c r="B467" s="69"/>
      <c r="F467" s="71"/>
    </row>
    <row r="468" spans="1:6" x14ac:dyDescent="0.3">
      <c r="A468" s="69"/>
      <c r="B468" s="69"/>
      <c r="F468" s="71"/>
    </row>
    <row r="469" spans="1:6" x14ac:dyDescent="0.3">
      <c r="A469" s="69"/>
      <c r="B469" s="69"/>
      <c r="F469" s="71"/>
    </row>
    <row r="470" spans="1:6" x14ac:dyDescent="0.3">
      <c r="A470" s="69"/>
      <c r="B470" s="69"/>
      <c r="F470" s="71"/>
    </row>
    <row r="471" spans="1:6" x14ac:dyDescent="0.3">
      <c r="A471" s="69"/>
      <c r="B471" s="69"/>
      <c r="F471" s="71"/>
    </row>
    <row r="472" spans="1:6" x14ac:dyDescent="0.3">
      <c r="A472" s="69"/>
      <c r="B472" s="69"/>
      <c r="F472" s="71"/>
    </row>
    <row r="473" spans="1:6" x14ac:dyDescent="0.3">
      <c r="A473" s="69"/>
      <c r="B473" s="69"/>
      <c r="F473" s="71"/>
    </row>
    <row r="474" spans="1:6" x14ac:dyDescent="0.3">
      <c r="A474" s="69"/>
      <c r="B474" s="69"/>
      <c r="F474" s="71"/>
    </row>
    <row r="475" spans="1:6" x14ac:dyDescent="0.3">
      <c r="A475" s="69"/>
      <c r="B475" s="69"/>
      <c r="F475" s="71"/>
    </row>
    <row r="476" spans="1:6" x14ac:dyDescent="0.3">
      <c r="A476" s="69"/>
      <c r="B476" s="69"/>
      <c r="F476" s="71"/>
    </row>
    <row r="477" spans="1:6" x14ac:dyDescent="0.3">
      <c r="A477" s="69"/>
      <c r="B477" s="69"/>
      <c r="F477" s="71"/>
    </row>
    <row r="478" spans="1:6" x14ac:dyDescent="0.3">
      <c r="A478" s="69"/>
      <c r="B478" s="69"/>
      <c r="F478" s="71"/>
    </row>
    <row r="479" spans="1:6" x14ac:dyDescent="0.3">
      <c r="A479" s="69"/>
      <c r="B479" s="69"/>
      <c r="F479" s="71"/>
    </row>
    <row r="480" spans="1:6" x14ac:dyDescent="0.3">
      <c r="A480" s="69"/>
      <c r="B480" s="69"/>
      <c r="F480" s="71"/>
    </row>
    <row r="481" spans="1:6" x14ac:dyDescent="0.3">
      <c r="A481" s="69"/>
      <c r="B481" s="69"/>
      <c r="F481" s="71"/>
    </row>
    <row r="482" spans="1:6" x14ac:dyDescent="0.3">
      <c r="A482" s="69"/>
      <c r="B482" s="69"/>
      <c r="F482" s="71"/>
    </row>
    <row r="483" spans="1:6" x14ac:dyDescent="0.3">
      <c r="A483" s="69"/>
      <c r="B483" s="69"/>
      <c r="F483" s="71"/>
    </row>
    <row r="484" spans="1:6" x14ac:dyDescent="0.3">
      <c r="A484" s="69"/>
      <c r="B484" s="69"/>
      <c r="F484" s="71"/>
    </row>
    <row r="485" spans="1:6" x14ac:dyDescent="0.3">
      <c r="A485" s="69"/>
      <c r="B485" s="69"/>
      <c r="F485" s="71"/>
    </row>
    <row r="486" spans="1:6" x14ac:dyDescent="0.3">
      <c r="A486" s="69"/>
      <c r="B486" s="69"/>
      <c r="F486" s="71"/>
    </row>
    <row r="487" spans="1:6" x14ac:dyDescent="0.3">
      <c r="A487" s="69"/>
      <c r="B487" s="69"/>
      <c r="F487" s="71"/>
    </row>
    <row r="488" spans="1:6" x14ac:dyDescent="0.3">
      <c r="A488" s="69"/>
      <c r="B488" s="69"/>
      <c r="F488" s="71"/>
    </row>
    <row r="489" spans="1:6" x14ac:dyDescent="0.3">
      <c r="A489" s="69"/>
      <c r="B489" s="69"/>
      <c r="F489" s="71"/>
    </row>
    <row r="490" spans="1:6" x14ac:dyDescent="0.3">
      <c r="A490" s="69"/>
      <c r="B490" s="69"/>
      <c r="F490" s="71"/>
    </row>
    <row r="491" spans="1:6" x14ac:dyDescent="0.3">
      <c r="A491" s="69"/>
      <c r="B491" s="69"/>
      <c r="F491" s="71"/>
    </row>
    <row r="492" spans="1:6" x14ac:dyDescent="0.3">
      <c r="A492" s="69"/>
      <c r="B492" s="69"/>
      <c r="F492" s="71"/>
    </row>
    <row r="493" spans="1:6" x14ac:dyDescent="0.3">
      <c r="A493" s="69"/>
      <c r="B493" s="69"/>
      <c r="F493" s="71"/>
    </row>
    <row r="494" spans="1:6" x14ac:dyDescent="0.3">
      <c r="A494" s="69"/>
      <c r="B494" s="69"/>
      <c r="F494" s="71"/>
    </row>
    <row r="495" spans="1:6" x14ac:dyDescent="0.3">
      <c r="A495" s="69"/>
      <c r="B495" s="69"/>
      <c r="F495" s="71"/>
    </row>
    <row r="496" spans="1:6" x14ac:dyDescent="0.3">
      <c r="A496" s="69"/>
      <c r="B496" s="69"/>
      <c r="F496" s="71"/>
    </row>
    <row r="497" spans="1:6" x14ac:dyDescent="0.3">
      <c r="A497" s="69"/>
      <c r="B497" s="69"/>
      <c r="F497" s="71"/>
    </row>
    <row r="498" spans="1:6" x14ac:dyDescent="0.3">
      <c r="A498" s="69"/>
      <c r="B498" s="69"/>
      <c r="F498" s="71"/>
    </row>
    <row r="499" spans="1:6" x14ac:dyDescent="0.3">
      <c r="A499" s="69"/>
      <c r="B499" s="69"/>
      <c r="F499" s="71"/>
    </row>
    <row r="500" spans="1:6" x14ac:dyDescent="0.3">
      <c r="A500" s="69"/>
      <c r="B500" s="69"/>
      <c r="F500" s="71"/>
    </row>
    <row r="501" spans="1:6" x14ac:dyDescent="0.3">
      <c r="A501" s="69"/>
      <c r="B501" s="69"/>
      <c r="F501" s="71"/>
    </row>
    <row r="502" spans="1:6" x14ac:dyDescent="0.3">
      <c r="A502" s="69"/>
      <c r="B502" s="69"/>
      <c r="F502" s="71"/>
    </row>
    <row r="503" spans="1:6" x14ac:dyDescent="0.3">
      <c r="A503" s="69"/>
      <c r="B503" s="69"/>
      <c r="F503" s="71"/>
    </row>
    <row r="504" spans="1:6" x14ac:dyDescent="0.3">
      <c r="A504" s="69"/>
      <c r="B504" s="69"/>
      <c r="F504" s="71"/>
    </row>
    <row r="505" spans="1:6" x14ac:dyDescent="0.3">
      <c r="A505" s="69"/>
      <c r="B505" s="69"/>
      <c r="F505" s="71"/>
    </row>
    <row r="506" spans="1:6" x14ac:dyDescent="0.3">
      <c r="A506" s="69"/>
      <c r="B506" s="69"/>
      <c r="F506" s="71"/>
    </row>
    <row r="507" spans="1:6" x14ac:dyDescent="0.3">
      <c r="A507" s="69"/>
      <c r="B507" s="69"/>
      <c r="F507" s="71"/>
    </row>
    <row r="508" spans="1:6" x14ac:dyDescent="0.3">
      <c r="A508" s="69"/>
      <c r="B508" s="69"/>
      <c r="F508" s="71"/>
    </row>
    <row r="509" spans="1:6" x14ac:dyDescent="0.3">
      <c r="A509" s="69"/>
      <c r="B509" s="69"/>
      <c r="F509" s="71"/>
    </row>
    <row r="510" spans="1:6" x14ac:dyDescent="0.3">
      <c r="A510" s="69"/>
      <c r="B510" s="69"/>
      <c r="F510" s="71"/>
    </row>
    <row r="511" spans="1:6" x14ac:dyDescent="0.3">
      <c r="A511" s="69"/>
      <c r="B511" s="69"/>
      <c r="F511" s="71"/>
    </row>
    <row r="512" spans="1:6" x14ac:dyDescent="0.3">
      <c r="A512" s="69"/>
      <c r="B512" s="69"/>
      <c r="F512" s="71"/>
    </row>
    <row r="513" spans="1:6" x14ac:dyDescent="0.3">
      <c r="A513" s="69"/>
      <c r="B513" s="69"/>
      <c r="F513" s="71"/>
    </row>
    <row r="514" spans="1:6" x14ac:dyDescent="0.3">
      <c r="A514" s="69"/>
      <c r="B514" s="69"/>
      <c r="F514" s="71"/>
    </row>
    <row r="515" spans="1:6" x14ac:dyDescent="0.3">
      <c r="A515" s="69"/>
      <c r="B515" s="69"/>
      <c r="F515" s="71"/>
    </row>
    <row r="516" spans="1:6" x14ac:dyDescent="0.3">
      <c r="A516" s="69"/>
      <c r="B516" s="69"/>
      <c r="F516" s="71"/>
    </row>
    <row r="517" spans="1:6" x14ac:dyDescent="0.3">
      <c r="A517" s="69"/>
      <c r="B517" s="69"/>
      <c r="F517" s="71"/>
    </row>
    <row r="518" spans="1:6" x14ac:dyDescent="0.3">
      <c r="A518" s="69"/>
      <c r="B518" s="69"/>
      <c r="F518" s="71"/>
    </row>
    <row r="519" spans="1:6" x14ac:dyDescent="0.3">
      <c r="A519" s="69"/>
      <c r="B519" s="69"/>
      <c r="F519" s="71"/>
    </row>
    <row r="520" spans="1:6" x14ac:dyDescent="0.3">
      <c r="A520" s="69"/>
      <c r="B520" s="69"/>
      <c r="F520" s="71"/>
    </row>
    <row r="521" spans="1:6" x14ac:dyDescent="0.3">
      <c r="A521" s="69"/>
      <c r="B521" s="69"/>
      <c r="F521" s="71"/>
    </row>
    <row r="522" spans="1:6" x14ac:dyDescent="0.3">
      <c r="A522" s="69"/>
      <c r="B522" s="69"/>
      <c r="F522" s="71"/>
    </row>
    <row r="523" spans="1:6" x14ac:dyDescent="0.3">
      <c r="A523" s="69"/>
      <c r="B523" s="69"/>
      <c r="F523" s="71"/>
    </row>
    <row r="524" spans="1:6" x14ac:dyDescent="0.3">
      <c r="A524" s="69"/>
      <c r="B524" s="69"/>
      <c r="F524" s="71"/>
    </row>
    <row r="525" spans="1:6" x14ac:dyDescent="0.3">
      <c r="A525" s="69"/>
      <c r="B525" s="69"/>
      <c r="F525" s="71"/>
    </row>
    <row r="526" spans="1:6" x14ac:dyDescent="0.3">
      <c r="A526" s="69"/>
      <c r="B526" s="69"/>
      <c r="F526" s="71"/>
    </row>
    <row r="527" spans="1:6" x14ac:dyDescent="0.3">
      <c r="A527" s="69"/>
      <c r="B527" s="69"/>
      <c r="F527" s="71"/>
    </row>
    <row r="528" spans="1:6" x14ac:dyDescent="0.3">
      <c r="A528" s="69"/>
      <c r="B528" s="69"/>
      <c r="F528" s="71"/>
    </row>
    <row r="529" spans="1:6" x14ac:dyDescent="0.3">
      <c r="A529" s="69"/>
      <c r="B529" s="69"/>
      <c r="F529" s="71"/>
    </row>
    <row r="530" spans="1:6" x14ac:dyDescent="0.3">
      <c r="A530" s="69"/>
      <c r="B530" s="69"/>
      <c r="F530" s="71"/>
    </row>
    <row r="531" spans="1:6" x14ac:dyDescent="0.3">
      <c r="A531" s="69"/>
      <c r="B531" s="69"/>
      <c r="F531" s="71"/>
    </row>
    <row r="532" spans="1:6" x14ac:dyDescent="0.3">
      <c r="A532" s="69"/>
      <c r="B532" s="69"/>
      <c r="F532" s="71"/>
    </row>
    <row r="533" spans="1:6" x14ac:dyDescent="0.3">
      <c r="A533" s="69"/>
      <c r="B533" s="69"/>
      <c r="F533" s="71"/>
    </row>
    <row r="534" spans="1:6" x14ac:dyDescent="0.3">
      <c r="A534" s="69"/>
      <c r="B534" s="69"/>
      <c r="F534" s="71"/>
    </row>
    <row r="535" spans="1:6" x14ac:dyDescent="0.3">
      <c r="A535" s="69"/>
      <c r="B535" s="69"/>
      <c r="F535" s="71"/>
    </row>
    <row r="536" spans="1:6" x14ac:dyDescent="0.3">
      <c r="A536" s="69"/>
      <c r="B536" s="69"/>
      <c r="F536" s="71"/>
    </row>
    <row r="537" spans="1:6" x14ac:dyDescent="0.3">
      <c r="A537" s="69"/>
      <c r="B537" s="69"/>
      <c r="F537" s="71"/>
    </row>
    <row r="538" spans="1:6" x14ac:dyDescent="0.3">
      <c r="A538" s="69"/>
      <c r="B538" s="69"/>
      <c r="F538" s="71"/>
    </row>
    <row r="539" spans="1:6" x14ac:dyDescent="0.3">
      <c r="A539" s="69"/>
      <c r="B539" s="69"/>
      <c r="F539" s="71"/>
    </row>
    <row r="540" spans="1:6" x14ac:dyDescent="0.3">
      <c r="A540" s="69"/>
      <c r="B540" s="69"/>
      <c r="F540" s="71"/>
    </row>
    <row r="541" spans="1:6" x14ac:dyDescent="0.3">
      <c r="A541" s="69"/>
      <c r="B541" s="69"/>
      <c r="F541" s="71"/>
    </row>
    <row r="542" spans="1:6" x14ac:dyDescent="0.3">
      <c r="A542" s="69"/>
      <c r="B542" s="69"/>
      <c r="F542" s="71"/>
    </row>
    <row r="543" spans="1:6" x14ac:dyDescent="0.3">
      <c r="A543" s="69"/>
      <c r="B543" s="69"/>
      <c r="F543" s="71"/>
    </row>
    <row r="544" spans="1:6" x14ac:dyDescent="0.3">
      <c r="A544" s="69"/>
      <c r="B544" s="69"/>
      <c r="F544" s="71"/>
    </row>
    <row r="545" spans="1:6" x14ac:dyDescent="0.3">
      <c r="A545" s="69"/>
      <c r="B545" s="69"/>
      <c r="F545" s="71"/>
    </row>
    <row r="546" spans="1:6" x14ac:dyDescent="0.3">
      <c r="A546" s="69"/>
      <c r="B546" s="69"/>
      <c r="F546" s="71"/>
    </row>
    <row r="547" spans="1:6" x14ac:dyDescent="0.3">
      <c r="A547" s="69"/>
      <c r="B547" s="69"/>
      <c r="F547" s="71"/>
    </row>
    <row r="548" spans="1:6" x14ac:dyDescent="0.3">
      <c r="A548" s="69"/>
      <c r="B548" s="69"/>
      <c r="F548" s="71"/>
    </row>
    <row r="549" spans="1:6" x14ac:dyDescent="0.3">
      <c r="A549" s="69"/>
      <c r="B549" s="69"/>
      <c r="F549" s="71"/>
    </row>
    <row r="550" spans="1:6" x14ac:dyDescent="0.3">
      <c r="A550" s="69"/>
      <c r="B550" s="69"/>
      <c r="F550" s="71"/>
    </row>
    <row r="551" spans="1:6" x14ac:dyDescent="0.3">
      <c r="A551" s="69"/>
      <c r="B551" s="69"/>
      <c r="F551" s="71"/>
    </row>
    <row r="552" spans="1:6" x14ac:dyDescent="0.3">
      <c r="A552" s="69"/>
      <c r="B552" s="69"/>
      <c r="F552" s="71"/>
    </row>
    <row r="553" spans="1:6" x14ac:dyDescent="0.3">
      <c r="A553" s="69"/>
      <c r="B553" s="69"/>
      <c r="F553" s="71"/>
    </row>
    <row r="554" spans="1:6" x14ac:dyDescent="0.3">
      <c r="A554" s="69"/>
      <c r="B554" s="69"/>
      <c r="F554" s="71"/>
    </row>
    <row r="555" spans="1:6" x14ac:dyDescent="0.3">
      <c r="A555" s="69"/>
      <c r="B555" s="69"/>
      <c r="F555" s="71"/>
    </row>
    <row r="556" spans="1:6" x14ac:dyDescent="0.3">
      <c r="A556" s="69"/>
      <c r="B556" s="69"/>
      <c r="F556" s="71"/>
    </row>
    <row r="557" spans="1:6" x14ac:dyDescent="0.3">
      <c r="A557" s="69"/>
      <c r="B557" s="69"/>
      <c r="F557" s="71"/>
    </row>
    <row r="558" spans="1:6" x14ac:dyDescent="0.3">
      <c r="A558" s="69"/>
      <c r="B558" s="69"/>
      <c r="F558" s="71"/>
    </row>
    <row r="559" spans="1:6" x14ac:dyDescent="0.3">
      <c r="A559" s="69"/>
      <c r="B559" s="69"/>
      <c r="F559" s="71"/>
    </row>
    <row r="560" spans="1:6" x14ac:dyDescent="0.3">
      <c r="A560" s="69"/>
      <c r="B560" s="69"/>
      <c r="F560" s="71"/>
    </row>
    <row r="561" spans="1:6" x14ac:dyDescent="0.3">
      <c r="A561" s="69"/>
      <c r="B561" s="69"/>
      <c r="F561" s="71"/>
    </row>
    <row r="562" spans="1:6" x14ac:dyDescent="0.3">
      <c r="A562" s="69"/>
      <c r="B562" s="69"/>
      <c r="F562" s="71"/>
    </row>
    <row r="563" spans="1:6" x14ac:dyDescent="0.3">
      <c r="A563" s="69"/>
      <c r="B563" s="69"/>
      <c r="F563" s="71"/>
    </row>
    <row r="564" spans="1:6" x14ac:dyDescent="0.3">
      <c r="A564" s="69"/>
      <c r="B564" s="69"/>
      <c r="F564" s="71"/>
    </row>
    <row r="565" spans="1:6" x14ac:dyDescent="0.3">
      <c r="A565" s="69"/>
      <c r="B565" s="69"/>
      <c r="F565" s="71"/>
    </row>
    <row r="566" spans="1:6" x14ac:dyDescent="0.3">
      <c r="A566" s="69"/>
      <c r="B566" s="69"/>
      <c r="F566" s="71"/>
    </row>
    <row r="567" spans="1:6" x14ac:dyDescent="0.3">
      <c r="A567" s="69"/>
      <c r="B567" s="69"/>
      <c r="F567" s="71"/>
    </row>
    <row r="568" spans="1:6" x14ac:dyDescent="0.3">
      <c r="A568" s="69"/>
      <c r="B568" s="69"/>
      <c r="F568" s="71"/>
    </row>
    <row r="569" spans="1:6" x14ac:dyDescent="0.3">
      <c r="A569" s="69"/>
      <c r="B569" s="69"/>
      <c r="F569" s="71"/>
    </row>
    <row r="570" spans="1:6" x14ac:dyDescent="0.3">
      <c r="A570" s="69"/>
      <c r="B570" s="69"/>
      <c r="F570" s="71"/>
    </row>
    <row r="571" spans="1:6" x14ac:dyDescent="0.3">
      <c r="A571" s="69"/>
      <c r="B571" s="69"/>
      <c r="F571" s="71"/>
    </row>
    <row r="572" spans="1:6" x14ac:dyDescent="0.3">
      <c r="A572" s="69"/>
      <c r="B572" s="69"/>
      <c r="F572" s="71"/>
    </row>
    <row r="573" spans="1:6" x14ac:dyDescent="0.3">
      <c r="A573" s="69"/>
      <c r="B573" s="69"/>
      <c r="F573" s="71"/>
    </row>
    <row r="574" spans="1:6" x14ac:dyDescent="0.3">
      <c r="A574" s="69"/>
      <c r="B574" s="69"/>
      <c r="F574" s="71"/>
    </row>
    <row r="575" spans="1:6" x14ac:dyDescent="0.3">
      <c r="A575" s="69"/>
      <c r="B575" s="69"/>
      <c r="F575" s="71"/>
    </row>
    <row r="576" spans="1:6" x14ac:dyDescent="0.3">
      <c r="A576" s="69"/>
      <c r="B576" s="69"/>
      <c r="F576" s="71"/>
    </row>
    <row r="577" spans="1:6" x14ac:dyDescent="0.3">
      <c r="A577" s="69"/>
      <c r="B577" s="69"/>
      <c r="F577" s="71"/>
    </row>
    <row r="578" spans="1:6" x14ac:dyDescent="0.3">
      <c r="A578" s="69"/>
      <c r="B578" s="69"/>
      <c r="F578" s="71"/>
    </row>
    <row r="579" spans="1:6" x14ac:dyDescent="0.3">
      <c r="A579" s="69"/>
      <c r="B579" s="69"/>
      <c r="F579" s="71"/>
    </row>
    <row r="580" spans="1:6" x14ac:dyDescent="0.3">
      <c r="A580" s="69"/>
      <c r="B580" s="69"/>
      <c r="F580" s="71"/>
    </row>
    <row r="581" spans="1:6" x14ac:dyDescent="0.3">
      <c r="A581" s="69"/>
      <c r="B581" s="69"/>
      <c r="F581" s="71"/>
    </row>
    <row r="582" spans="1:6" x14ac:dyDescent="0.3">
      <c r="A582" s="69"/>
      <c r="B582" s="69"/>
      <c r="F582" s="71"/>
    </row>
    <row r="583" spans="1:6" x14ac:dyDescent="0.3">
      <c r="A583" s="69"/>
      <c r="B583" s="69"/>
      <c r="F583" s="71"/>
    </row>
    <row r="584" spans="1:6" x14ac:dyDescent="0.3">
      <c r="A584" s="69"/>
      <c r="B584" s="69"/>
      <c r="F584" s="71"/>
    </row>
    <row r="585" spans="1:6" x14ac:dyDescent="0.3">
      <c r="A585" s="69"/>
      <c r="B585" s="69"/>
      <c r="F585" s="71"/>
    </row>
    <row r="586" spans="1:6" x14ac:dyDescent="0.3">
      <c r="A586" s="69"/>
      <c r="B586" s="69"/>
      <c r="F586" s="71"/>
    </row>
    <row r="587" spans="1:6" x14ac:dyDescent="0.3">
      <c r="A587" s="69"/>
      <c r="B587" s="69"/>
      <c r="F587" s="71"/>
    </row>
    <row r="588" spans="1:6" x14ac:dyDescent="0.3">
      <c r="A588" s="69"/>
      <c r="B588" s="69"/>
      <c r="F588" s="71"/>
    </row>
    <row r="589" spans="1:6" x14ac:dyDescent="0.3">
      <c r="A589" s="69"/>
      <c r="B589" s="69"/>
      <c r="F589" s="71"/>
    </row>
    <row r="590" spans="1:6" x14ac:dyDescent="0.3">
      <c r="A590" s="69"/>
      <c r="B590" s="69"/>
      <c r="F590" s="71"/>
    </row>
    <row r="591" spans="1:6" x14ac:dyDescent="0.3">
      <c r="A591" s="69"/>
      <c r="B591" s="69"/>
      <c r="F591" s="71"/>
    </row>
    <row r="592" spans="1:6" x14ac:dyDescent="0.3">
      <c r="A592" s="69"/>
      <c r="B592" s="69"/>
      <c r="F592" s="71"/>
    </row>
    <row r="593" spans="1:6" x14ac:dyDescent="0.3">
      <c r="A593" s="69"/>
      <c r="B593" s="69"/>
      <c r="F593" s="71"/>
    </row>
    <row r="594" spans="1:6" x14ac:dyDescent="0.3">
      <c r="A594" s="69"/>
      <c r="B594" s="69"/>
      <c r="F594" s="71"/>
    </row>
    <row r="595" spans="1:6" x14ac:dyDescent="0.3">
      <c r="A595" s="69"/>
      <c r="B595" s="69"/>
      <c r="F595" s="71"/>
    </row>
    <row r="596" spans="1:6" x14ac:dyDescent="0.3">
      <c r="A596" s="69"/>
      <c r="B596" s="69"/>
      <c r="F596" s="71"/>
    </row>
    <row r="597" spans="1:6" x14ac:dyDescent="0.3">
      <c r="A597" s="69"/>
      <c r="B597" s="69"/>
      <c r="F597" s="71"/>
    </row>
    <row r="598" spans="1:6" x14ac:dyDescent="0.3">
      <c r="A598" s="69"/>
      <c r="B598" s="69"/>
      <c r="F598" s="71"/>
    </row>
    <row r="599" spans="1:6" x14ac:dyDescent="0.3">
      <c r="A599" s="69"/>
      <c r="B599" s="69"/>
      <c r="F599" s="71"/>
    </row>
    <row r="600" spans="1:6" x14ac:dyDescent="0.3">
      <c r="A600" s="69"/>
      <c r="B600" s="69"/>
      <c r="F600" s="71"/>
    </row>
    <row r="601" spans="1:6" x14ac:dyDescent="0.3">
      <c r="A601" s="69"/>
      <c r="B601" s="69"/>
      <c r="F601" s="71"/>
    </row>
    <row r="602" spans="1:6" x14ac:dyDescent="0.3">
      <c r="A602" s="69"/>
      <c r="B602" s="69"/>
      <c r="F602" s="71"/>
    </row>
    <row r="603" spans="1:6" x14ac:dyDescent="0.3">
      <c r="A603" s="69"/>
      <c r="B603" s="69"/>
      <c r="F603" s="71"/>
    </row>
    <row r="604" spans="1:6" x14ac:dyDescent="0.3">
      <c r="A604" s="69"/>
      <c r="B604" s="69"/>
      <c r="F604" s="71"/>
    </row>
    <row r="605" spans="1:6" x14ac:dyDescent="0.3">
      <c r="A605" s="69"/>
      <c r="B605" s="69"/>
      <c r="F605" s="71"/>
    </row>
    <row r="606" spans="1:6" x14ac:dyDescent="0.3">
      <c r="A606" s="69"/>
      <c r="B606" s="69"/>
      <c r="F606" s="71"/>
    </row>
    <row r="607" spans="1:6" x14ac:dyDescent="0.3">
      <c r="A607" s="69"/>
      <c r="B607" s="69"/>
      <c r="F607" s="71"/>
    </row>
    <row r="608" spans="1:6" x14ac:dyDescent="0.3">
      <c r="A608" s="69"/>
      <c r="B608" s="69"/>
      <c r="F608" s="71"/>
    </row>
    <row r="609" spans="1:6" x14ac:dyDescent="0.3">
      <c r="A609" s="69"/>
      <c r="B609" s="69"/>
      <c r="F609" s="71"/>
    </row>
    <row r="610" spans="1:6" x14ac:dyDescent="0.3">
      <c r="A610" s="69"/>
      <c r="B610" s="69"/>
      <c r="F610" s="71"/>
    </row>
    <row r="611" spans="1:6" x14ac:dyDescent="0.3">
      <c r="A611" s="69"/>
      <c r="B611" s="69"/>
      <c r="F611" s="71"/>
    </row>
    <row r="612" spans="1:6" x14ac:dyDescent="0.3">
      <c r="A612" s="69"/>
      <c r="B612" s="69"/>
      <c r="F612" s="71"/>
    </row>
    <row r="613" spans="1:6" x14ac:dyDescent="0.3">
      <c r="A613" s="69"/>
      <c r="B613" s="69"/>
      <c r="F613" s="71"/>
    </row>
    <row r="614" spans="1:6" x14ac:dyDescent="0.3">
      <c r="A614" s="69"/>
      <c r="B614" s="69"/>
      <c r="F614" s="71"/>
    </row>
    <row r="615" spans="1:6" x14ac:dyDescent="0.3">
      <c r="A615" s="69"/>
      <c r="B615" s="69"/>
      <c r="F615" s="71"/>
    </row>
    <row r="616" spans="1:6" x14ac:dyDescent="0.3">
      <c r="A616" s="69"/>
      <c r="B616" s="69"/>
      <c r="F616" s="71"/>
    </row>
    <row r="617" spans="1:6" x14ac:dyDescent="0.3">
      <c r="A617" s="69"/>
      <c r="B617" s="69"/>
      <c r="F617" s="71"/>
    </row>
    <row r="618" spans="1:6" x14ac:dyDescent="0.3">
      <c r="A618" s="69"/>
      <c r="B618" s="69"/>
      <c r="F618" s="71"/>
    </row>
    <row r="619" spans="1:6" x14ac:dyDescent="0.3">
      <c r="A619" s="69"/>
      <c r="B619" s="69"/>
      <c r="F619" s="71"/>
    </row>
    <row r="620" spans="1:6" x14ac:dyDescent="0.3">
      <c r="A620" s="69"/>
      <c r="B620" s="69"/>
      <c r="F620" s="71"/>
    </row>
    <row r="621" spans="1:6" x14ac:dyDescent="0.3">
      <c r="A621" s="69"/>
      <c r="B621" s="69"/>
      <c r="F621" s="71"/>
    </row>
    <row r="622" spans="1:6" x14ac:dyDescent="0.3">
      <c r="A622" s="69"/>
      <c r="B622" s="69"/>
      <c r="F622" s="71"/>
    </row>
    <row r="623" spans="1:6" x14ac:dyDescent="0.3">
      <c r="A623" s="69"/>
      <c r="B623" s="69"/>
      <c r="F623" s="71"/>
    </row>
    <row r="624" spans="1:6" x14ac:dyDescent="0.3">
      <c r="A624" s="69"/>
      <c r="B624" s="69"/>
      <c r="F624" s="71"/>
    </row>
    <row r="625" spans="1:6" x14ac:dyDescent="0.3">
      <c r="A625" s="69"/>
      <c r="B625" s="69"/>
      <c r="F625" s="71"/>
    </row>
    <row r="626" spans="1:6" x14ac:dyDescent="0.3">
      <c r="A626" s="69"/>
      <c r="B626" s="69"/>
      <c r="F626" s="71"/>
    </row>
    <row r="627" spans="1:6" x14ac:dyDescent="0.3">
      <c r="A627" s="69"/>
      <c r="B627" s="69"/>
      <c r="F627" s="71"/>
    </row>
    <row r="628" spans="1:6" x14ac:dyDescent="0.3">
      <c r="A628" s="69"/>
      <c r="B628" s="69"/>
      <c r="F628" s="71"/>
    </row>
    <row r="629" spans="1:6" x14ac:dyDescent="0.3">
      <c r="A629" s="69"/>
      <c r="B629" s="69"/>
      <c r="F629" s="71"/>
    </row>
    <row r="630" spans="1:6" x14ac:dyDescent="0.3">
      <c r="A630" s="69"/>
      <c r="B630" s="69"/>
      <c r="F630" s="71"/>
    </row>
    <row r="631" spans="1:6" x14ac:dyDescent="0.3">
      <c r="A631" s="69"/>
      <c r="B631" s="69"/>
      <c r="F631" s="71"/>
    </row>
    <row r="632" spans="1:6" x14ac:dyDescent="0.3">
      <c r="A632" s="69"/>
      <c r="B632" s="69"/>
      <c r="F632" s="71"/>
    </row>
    <row r="633" spans="1:6" x14ac:dyDescent="0.3">
      <c r="A633" s="69"/>
      <c r="B633" s="69"/>
      <c r="F633" s="71"/>
    </row>
    <row r="634" spans="1:6" x14ac:dyDescent="0.3">
      <c r="A634" s="69"/>
      <c r="B634" s="69"/>
      <c r="F634" s="71"/>
    </row>
    <row r="635" spans="1:6" x14ac:dyDescent="0.3">
      <c r="A635" s="69"/>
      <c r="B635" s="69"/>
      <c r="F635" s="71"/>
    </row>
    <row r="636" spans="1:6" x14ac:dyDescent="0.3">
      <c r="A636" s="69"/>
      <c r="B636" s="69"/>
      <c r="F636" s="71"/>
    </row>
    <row r="637" spans="1:6" x14ac:dyDescent="0.3">
      <c r="A637" s="69"/>
      <c r="B637" s="69"/>
      <c r="F637" s="71"/>
    </row>
    <row r="638" spans="1:6" x14ac:dyDescent="0.3">
      <c r="A638" s="69"/>
      <c r="B638" s="69"/>
      <c r="F638" s="71"/>
    </row>
    <row r="639" spans="1:6" x14ac:dyDescent="0.3">
      <c r="A639" s="69"/>
      <c r="B639" s="69"/>
      <c r="F639" s="71"/>
    </row>
    <row r="640" spans="1:6" x14ac:dyDescent="0.3">
      <c r="A640" s="69"/>
      <c r="B640" s="69"/>
      <c r="F640" s="71"/>
    </row>
    <row r="641" spans="1:6" x14ac:dyDescent="0.3">
      <c r="A641" s="69"/>
      <c r="B641" s="69"/>
      <c r="F641" s="71"/>
    </row>
    <row r="642" spans="1:6" x14ac:dyDescent="0.3">
      <c r="A642" s="69"/>
      <c r="B642" s="69"/>
      <c r="F642" s="71"/>
    </row>
    <row r="643" spans="1:6" x14ac:dyDescent="0.3">
      <c r="A643" s="69"/>
      <c r="B643" s="69"/>
      <c r="F643" s="71"/>
    </row>
    <row r="644" spans="1:6" x14ac:dyDescent="0.3">
      <c r="A644" s="69"/>
      <c r="B644" s="69"/>
      <c r="F644" s="71"/>
    </row>
    <row r="645" spans="1:6" x14ac:dyDescent="0.3">
      <c r="A645" s="69"/>
      <c r="B645" s="69"/>
      <c r="F645" s="71"/>
    </row>
    <row r="646" spans="1:6" x14ac:dyDescent="0.3">
      <c r="A646" s="69"/>
      <c r="B646" s="69"/>
      <c r="F646" s="71"/>
    </row>
    <row r="647" spans="1:6" x14ac:dyDescent="0.3">
      <c r="A647" s="69"/>
      <c r="B647" s="69"/>
      <c r="F647" s="71"/>
    </row>
    <row r="648" spans="1:6" x14ac:dyDescent="0.3">
      <c r="A648" s="69"/>
      <c r="B648" s="69"/>
      <c r="F648" s="71"/>
    </row>
    <row r="649" spans="1:6" x14ac:dyDescent="0.3">
      <c r="A649" s="69"/>
      <c r="B649" s="69"/>
      <c r="F649" s="71"/>
    </row>
    <row r="650" spans="1:6" x14ac:dyDescent="0.3">
      <c r="A650" s="69"/>
      <c r="B650" s="69"/>
      <c r="F650" s="71"/>
    </row>
    <row r="651" spans="1:6" x14ac:dyDescent="0.3">
      <c r="A651" s="69"/>
      <c r="B651" s="69"/>
      <c r="F651" s="71"/>
    </row>
    <row r="652" spans="1:6" x14ac:dyDescent="0.3">
      <c r="A652" s="69"/>
      <c r="B652" s="69"/>
      <c r="F652" s="71"/>
    </row>
    <row r="653" spans="1:6" x14ac:dyDescent="0.3">
      <c r="A653" s="69"/>
      <c r="B653" s="69"/>
      <c r="F653" s="71"/>
    </row>
    <row r="654" spans="1:6" x14ac:dyDescent="0.3">
      <c r="A654" s="69"/>
      <c r="B654" s="69"/>
      <c r="F654" s="71"/>
    </row>
    <row r="655" spans="1:6" x14ac:dyDescent="0.3">
      <c r="A655" s="69"/>
      <c r="B655" s="69"/>
      <c r="F655" s="71"/>
    </row>
    <row r="656" spans="1:6" x14ac:dyDescent="0.3">
      <c r="A656" s="69"/>
      <c r="B656" s="69"/>
      <c r="F656" s="71"/>
    </row>
    <row r="657" spans="1:6" x14ac:dyDescent="0.3">
      <c r="A657" s="69"/>
      <c r="B657" s="69"/>
      <c r="F657" s="71"/>
    </row>
    <row r="658" spans="1:6" x14ac:dyDescent="0.3">
      <c r="A658" s="69"/>
      <c r="B658" s="69"/>
      <c r="F658" s="71"/>
    </row>
    <row r="659" spans="1:6" x14ac:dyDescent="0.3">
      <c r="A659" s="69"/>
      <c r="B659" s="69"/>
      <c r="F659" s="71"/>
    </row>
    <row r="660" spans="1:6" x14ac:dyDescent="0.3">
      <c r="A660" s="69"/>
      <c r="B660" s="69"/>
      <c r="F660" s="71"/>
    </row>
    <row r="661" spans="1:6" x14ac:dyDescent="0.3">
      <c r="A661" s="69"/>
      <c r="B661" s="69"/>
      <c r="F661" s="71"/>
    </row>
    <row r="662" spans="1:6" x14ac:dyDescent="0.3">
      <c r="A662" s="69"/>
      <c r="B662" s="69"/>
      <c r="F662" s="71"/>
    </row>
    <row r="663" spans="1:6" x14ac:dyDescent="0.3">
      <c r="A663" s="69"/>
      <c r="B663" s="69"/>
      <c r="F663" s="71"/>
    </row>
    <row r="664" spans="1:6" x14ac:dyDescent="0.3">
      <c r="A664" s="69"/>
      <c r="B664" s="69"/>
      <c r="F664" s="71"/>
    </row>
    <row r="665" spans="1:6" x14ac:dyDescent="0.3">
      <c r="A665" s="69"/>
      <c r="B665" s="69"/>
      <c r="F665" s="71"/>
    </row>
    <row r="666" spans="1:6" x14ac:dyDescent="0.3">
      <c r="A666" s="69"/>
      <c r="B666" s="69"/>
      <c r="F666" s="71"/>
    </row>
    <row r="667" spans="1:6" x14ac:dyDescent="0.3">
      <c r="A667" s="69"/>
      <c r="B667" s="69"/>
      <c r="F667" s="71"/>
    </row>
    <row r="668" spans="1:6" x14ac:dyDescent="0.3">
      <c r="A668" s="69"/>
      <c r="B668" s="69"/>
      <c r="F668" s="71"/>
    </row>
    <row r="669" spans="1:6" x14ac:dyDescent="0.3">
      <c r="A669" s="69"/>
      <c r="B669" s="69"/>
      <c r="F669" s="71"/>
    </row>
    <row r="670" spans="1:6" x14ac:dyDescent="0.3">
      <c r="A670" s="69"/>
      <c r="B670" s="69"/>
      <c r="F670" s="71"/>
    </row>
    <row r="671" spans="1:6" x14ac:dyDescent="0.3">
      <c r="A671" s="69"/>
      <c r="B671" s="69"/>
      <c r="F671" s="71"/>
    </row>
    <row r="672" spans="1:6" x14ac:dyDescent="0.3">
      <c r="A672" s="69"/>
      <c r="B672" s="69"/>
      <c r="F672" s="71"/>
    </row>
    <row r="673" spans="1:6" x14ac:dyDescent="0.3">
      <c r="A673" s="69"/>
      <c r="B673" s="69"/>
      <c r="F673" s="71"/>
    </row>
    <row r="674" spans="1:6" x14ac:dyDescent="0.3">
      <c r="A674" s="69"/>
      <c r="B674" s="69"/>
      <c r="F674" s="71"/>
    </row>
    <row r="675" spans="1:6" x14ac:dyDescent="0.3">
      <c r="A675" s="69"/>
      <c r="B675" s="69"/>
      <c r="F675" s="71"/>
    </row>
    <row r="676" spans="1:6" x14ac:dyDescent="0.3">
      <c r="A676" s="69"/>
      <c r="B676" s="69"/>
      <c r="F676" s="71"/>
    </row>
    <row r="677" spans="1:6" x14ac:dyDescent="0.3">
      <c r="A677" s="69"/>
      <c r="B677" s="69"/>
      <c r="F677" s="71"/>
    </row>
    <row r="678" spans="1:6" x14ac:dyDescent="0.3">
      <c r="A678" s="69"/>
      <c r="B678" s="69"/>
      <c r="F678" s="71"/>
    </row>
    <row r="679" spans="1:6" x14ac:dyDescent="0.3">
      <c r="A679" s="69"/>
      <c r="B679" s="69"/>
      <c r="F679" s="71"/>
    </row>
    <row r="680" spans="1:6" x14ac:dyDescent="0.3">
      <c r="A680" s="69"/>
      <c r="B680" s="69"/>
      <c r="F680" s="71"/>
    </row>
    <row r="681" spans="1:6" x14ac:dyDescent="0.3">
      <c r="A681" s="69"/>
      <c r="B681" s="69"/>
      <c r="F681" s="71"/>
    </row>
    <row r="682" spans="1:6" x14ac:dyDescent="0.3">
      <c r="A682" s="69"/>
      <c r="B682" s="69"/>
      <c r="F682" s="71"/>
    </row>
    <row r="683" spans="1:6" x14ac:dyDescent="0.3">
      <c r="A683" s="69"/>
      <c r="B683" s="69"/>
      <c r="F683" s="71"/>
    </row>
    <row r="684" spans="1:6" x14ac:dyDescent="0.3">
      <c r="A684" s="69"/>
      <c r="B684" s="69"/>
      <c r="F684" s="71"/>
    </row>
    <row r="685" spans="1:6" x14ac:dyDescent="0.3">
      <c r="A685" s="69"/>
      <c r="B685" s="69"/>
      <c r="F685" s="71"/>
    </row>
    <row r="686" spans="1:6" x14ac:dyDescent="0.3">
      <c r="A686" s="69"/>
      <c r="B686" s="69"/>
      <c r="F686" s="71"/>
    </row>
    <row r="687" spans="1:6" x14ac:dyDescent="0.3">
      <c r="A687" s="69"/>
      <c r="B687" s="69"/>
      <c r="F687" s="71"/>
    </row>
    <row r="688" spans="1:6" x14ac:dyDescent="0.3">
      <c r="A688" s="69"/>
      <c r="B688" s="69"/>
      <c r="F688" s="71"/>
    </row>
    <row r="689" spans="1:6" x14ac:dyDescent="0.3">
      <c r="A689" s="69"/>
      <c r="B689" s="69"/>
      <c r="F689" s="71"/>
    </row>
    <row r="690" spans="1:6" x14ac:dyDescent="0.3">
      <c r="A690" s="69"/>
      <c r="B690" s="69"/>
      <c r="F690" s="71"/>
    </row>
    <row r="691" spans="1:6" x14ac:dyDescent="0.3">
      <c r="A691" s="69"/>
      <c r="B691" s="69"/>
      <c r="F691" s="71"/>
    </row>
    <row r="692" spans="1:6" x14ac:dyDescent="0.3">
      <c r="A692" s="69"/>
      <c r="B692" s="69"/>
      <c r="F692" s="71"/>
    </row>
    <row r="693" spans="1:6" x14ac:dyDescent="0.3">
      <c r="A693" s="69"/>
      <c r="B693" s="69"/>
      <c r="F693" s="71"/>
    </row>
    <row r="694" spans="1:6" x14ac:dyDescent="0.3">
      <c r="A694" s="69"/>
      <c r="B694" s="69"/>
      <c r="F694" s="71"/>
    </row>
    <row r="695" spans="1:6" x14ac:dyDescent="0.3">
      <c r="A695" s="69"/>
      <c r="B695" s="69"/>
      <c r="F695" s="71"/>
    </row>
    <row r="696" spans="1:6" x14ac:dyDescent="0.3">
      <c r="A696" s="69"/>
      <c r="B696" s="69"/>
      <c r="F696" s="71"/>
    </row>
    <row r="697" spans="1:6" x14ac:dyDescent="0.3">
      <c r="A697" s="69"/>
      <c r="B697" s="69"/>
      <c r="F697" s="71"/>
    </row>
    <row r="698" spans="1:6" x14ac:dyDescent="0.3">
      <c r="A698" s="69"/>
      <c r="B698" s="69"/>
      <c r="F698" s="71"/>
    </row>
    <row r="699" spans="1:6" x14ac:dyDescent="0.3">
      <c r="A699" s="69"/>
      <c r="B699" s="69"/>
      <c r="F699" s="71"/>
    </row>
    <row r="700" spans="1:6" x14ac:dyDescent="0.3">
      <c r="A700" s="69"/>
      <c r="B700" s="69"/>
      <c r="F700" s="71"/>
    </row>
    <row r="701" spans="1:6" x14ac:dyDescent="0.3">
      <c r="A701" s="69"/>
      <c r="B701" s="69"/>
      <c r="F701" s="71"/>
    </row>
    <row r="702" spans="1:6" x14ac:dyDescent="0.3">
      <c r="A702" s="69"/>
      <c r="B702" s="69"/>
      <c r="F702" s="71"/>
    </row>
    <row r="703" spans="1:6" x14ac:dyDescent="0.3">
      <c r="A703" s="69"/>
      <c r="B703" s="69"/>
      <c r="F703" s="71"/>
    </row>
    <row r="704" spans="1:6" x14ac:dyDescent="0.3">
      <c r="A704" s="69"/>
      <c r="B704" s="69"/>
      <c r="F704" s="71"/>
    </row>
    <row r="705" spans="1:6" x14ac:dyDescent="0.3">
      <c r="A705" s="69"/>
      <c r="B705" s="69"/>
      <c r="F705" s="71"/>
    </row>
    <row r="706" spans="1:6" x14ac:dyDescent="0.3">
      <c r="A706" s="69"/>
      <c r="B706" s="69"/>
      <c r="F706" s="71"/>
    </row>
    <row r="707" spans="1:6" x14ac:dyDescent="0.3">
      <c r="A707" s="69"/>
      <c r="B707" s="69"/>
      <c r="F707" s="71"/>
    </row>
    <row r="708" spans="1:6" x14ac:dyDescent="0.3">
      <c r="A708" s="69"/>
      <c r="B708" s="69"/>
      <c r="F708" s="71"/>
    </row>
    <row r="709" spans="1:6" x14ac:dyDescent="0.3">
      <c r="A709" s="69"/>
      <c r="B709" s="69"/>
      <c r="F709" s="71"/>
    </row>
    <row r="710" spans="1:6" x14ac:dyDescent="0.3">
      <c r="A710" s="69"/>
      <c r="B710" s="69"/>
      <c r="F710" s="71"/>
    </row>
    <row r="711" spans="1:6" x14ac:dyDescent="0.3">
      <c r="A711" s="69"/>
      <c r="B711" s="69"/>
      <c r="F711" s="71"/>
    </row>
    <row r="712" spans="1:6" x14ac:dyDescent="0.3">
      <c r="A712" s="69"/>
      <c r="B712" s="69"/>
      <c r="F712" s="71"/>
    </row>
    <row r="713" spans="1:6" x14ac:dyDescent="0.3">
      <c r="A713" s="69"/>
      <c r="B713" s="69"/>
      <c r="F713" s="71"/>
    </row>
    <row r="714" spans="1:6" x14ac:dyDescent="0.3">
      <c r="A714" s="69"/>
      <c r="B714" s="69"/>
      <c r="F714" s="71"/>
    </row>
    <row r="715" spans="1:6" x14ac:dyDescent="0.3">
      <c r="A715" s="69"/>
      <c r="B715" s="69"/>
      <c r="F715" s="71"/>
    </row>
    <row r="716" spans="1:6" x14ac:dyDescent="0.3">
      <c r="A716" s="69"/>
      <c r="B716" s="69"/>
      <c r="F716" s="71"/>
    </row>
    <row r="717" spans="1:6" x14ac:dyDescent="0.3">
      <c r="A717" s="69"/>
      <c r="B717" s="69"/>
      <c r="F717" s="71"/>
    </row>
    <row r="718" spans="1:6" x14ac:dyDescent="0.3">
      <c r="A718" s="69"/>
      <c r="B718" s="69"/>
      <c r="F718" s="71"/>
    </row>
    <row r="719" spans="1:6" x14ac:dyDescent="0.3">
      <c r="A719" s="69"/>
      <c r="B719" s="69"/>
      <c r="F719" s="71"/>
    </row>
    <row r="720" spans="1:6" x14ac:dyDescent="0.3">
      <c r="A720" s="69"/>
      <c r="B720" s="69"/>
      <c r="F720" s="71"/>
    </row>
    <row r="721" spans="1:6" x14ac:dyDescent="0.3">
      <c r="A721" s="69"/>
      <c r="B721" s="69"/>
      <c r="F721" s="71"/>
    </row>
    <row r="722" spans="1:6" x14ac:dyDescent="0.3">
      <c r="A722" s="69"/>
      <c r="B722" s="69"/>
      <c r="F722" s="71"/>
    </row>
    <row r="723" spans="1:6" x14ac:dyDescent="0.3">
      <c r="A723" s="69"/>
      <c r="B723" s="69"/>
      <c r="F723" s="71"/>
    </row>
    <row r="724" spans="1:6" x14ac:dyDescent="0.3">
      <c r="A724" s="69"/>
      <c r="B724" s="69"/>
      <c r="F724" s="71"/>
    </row>
    <row r="725" spans="1:6" x14ac:dyDescent="0.3">
      <c r="A725" s="69"/>
      <c r="B725" s="69"/>
      <c r="F725" s="71"/>
    </row>
    <row r="726" spans="1:6" x14ac:dyDescent="0.3">
      <c r="A726" s="69"/>
      <c r="B726" s="69"/>
      <c r="F726" s="71"/>
    </row>
    <row r="727" spans="1:6" x14ac:dyDescent="0.3">
      <c r="A727" s="69"/>
      <c r="B727" s="69"/>
      <c r="F727" s="71"/>
    </row>
    <row r="728" spans="1:6" x14ac:dyDescent="0.3">
      <c r="A728" s="69"/>
      <c r="B728" s="69"/>
      <c r="F728" s="71"/>
    </row>
    <row r="729" spans="1:6" x14ac:dyDescent="0.3">
      <c r="A729" s="69"/>
      <c r="B729" s="69"/>
      <c r="F729" s="71"/>
    </row>
    <row r="730" spans="1:6" x14ac:dyDescent="0.3">
      <c r="A730" s="69"/>
      <c r="B730" s="69"/>
      <c r="F730" s="71"/>
    </row>
    <row r="731" spans="1:6" x14ac:dyDescent="0.3">
      <c r="A731" s="69"/>
      <c r="B731" s="69"/>
      <c r="F731" s="71"/>
    </row>
    <row r="732" spans="1:6" x14ac:dyDescent="0.3">
      <c r="A732" s="69"/>
      <c r="B732" s="69"/>
      <c r="F732" s="71"/>
    </row>
    <row r="733" spans="1:6" x14ac:dyDescent="0.3">
      <c r="A733" s="69"/>
      <c r="B733" s="69"/>
      <c r="F733" s="71"/>
    </row>
    <row r="734" spans="1:6" x14ac:dyDescent="0.3">
      <c r="A734" s="69"/>
      <c r="B734" s="69"/>
      <c r="F734" s="71"/>
    </row>
    <row r="735" spans="1:6" x14ac:dyDescent="0.3">
      <c r="A735" s="69"/>
      <c r="B735" s="69"/>
      <c r="F735" s="71"/>
    </row>
    <row r="736" spans="1:6" x14ac:dyDescent="0.3">
      <c r="A736" s="69"/>
      <c r="B736" s="69"/>
      <c r="F736" s="71"/>
    </row>
    <row r="737" spans="1:6" x14ac:dyDescent="0.3">
      <c r="A737" s="69"/>
      <c r="B737" s="69"/>
      <c r="F737" s="71"/>
    </row>
    <row r="738" spans="1:6" x14ac:dyDescent="0.3">
      <c r="A738" s="69"/>
      <c r="B738" s="69"/>
      <c r="F738" s="71"/>
    </row>
    <row r="739" spans="1:6" x14ac:dyDescent="0.3">
      <c r="A739" s="69"/>
      <c r="B739" s="69"/>
      <c r="F739" s="71"/>
    </row>
    <row r="740" spans="1:6" x14ac:dyDescent="0.3">
      <c r="A740" s="69"/>
      <c r="B740" s="69"/>
      <c r="F740" s="71"/>
    </row>
    <row r="741" spans="1:6" x14ac:dyDescent="0.3">
      <c r="A741" s="69"/>
      <c r="B741" s="69"/>
      <c r="F741" s="71"/>
    </row>
    <row r="742" spans="1:6" x14ac:dyDescent="0.3">
      <c r="A742" s="69"/>
      <c r="B742" s="69"/>
      <c r="F742" s="71"/>
    </row>
    <row r="743" spans="1:6" x14ac:dyDescent="0.3">
      <c r="A743" s="69"/>
      <c r="B743" s="69"/>
      <c r="F743" s="71"/>
    </row>
    <row r="744" spans="1:6" x14ac:dyDescent="0.3">
      <c r="A744" s="69"/>
      <c r="B744" s="69"/>
      <c r="F744" s="71"/>
    </row>
    <row r="745" spans="1:6" x14ac:dyDescent="0.3">
      <c r="A745" s="69"/>
      <c r="B745" s="69"/>
      <c r="F745" s="71"/>
    </row>
    <row r="746" spans="1:6" x14ac:dyDescent="0.3">
      <c r="A746" s="69"/>
      <c r="B746" s="69"/>
      <c r="F746" s="71"/>
    </row>
    <row r="747" spans="1:6" x14ac:dyDescent="0.3">
      <c r="A747" s="69"/>
      <c r="B747" s="69"/>
      <c r="F747" s="71"/>
    </row>
    <row r="748" spans="1:6" x14ac:dyDescent="0.3">
      <c r="A748" s="69"/>
      <c r="B748" s="69"/>
      <c r="F748" s="71"/>
    </row>
    <row r="749" spans="1:6" x14ac:dyDescent="0.3">
      <c r="A749" s="69"/>
      <c r="B749" s="69"/>
      <c r="F749" s="71"/>
    </row>
    <row r="750" spans="1:6" x14ac:dyDescent="0.3">
      <c r="A750" s="69"/>
      <c r="B750" s="69"/>
      <c r="F750" s="71"/>
    </row>
    <row r="751" spans="1:6" x14ac:dyDescent="0.3">
      <c r="A751" s="69"/>
      <c r="B751" s="69"/>
      <c r="F751" s="71"/>
    </row>
    <row r="752" spans="1:6" x14ac:dyDescent="0.3">
      <c r="A752" s="69"/>
      <c r="B752" s="69"/>
      <c r="F752" s="71"/>
    </row>
    <row r="753" spans="1:6" x14ac:dyDescent="0.3">
      <c r="A753" s="69"/>
      <c r="B753" s="69"/>
      <c r="F753" s="71"/>
    </row>
    <row r="754" spans="1:6" x14ac:dyDescent="0.3">
      <c r="A754" s="69"/>
      <c r="B754" s="69"/>
      <c r="F754" s="71"/>
    </row>
    <row r="755" spans="1:6" x14ac:dyDescent="0.3">
      <c r="A755" s="69"/>
      <c r="B755" s="69"/>
      <c r="F755" s="71"/>
    </row>
    <row r="756" spans="1:6" x14ac:dyDescent="0.3">
      <c r="A756" s="69"/>
      <c r="B756" s="69"/>
      <c r="F756" s="71"/>
    </row>
    <row r="757" spans="1:6" x14ac:dyDescent="0.3">
      <c r="A757" s="69"/>
      <c r="B757" s="69"/>
      <c r="F757" s="71"/>
    </row>
    <row r="758" spans="1:6" x14ac:dyDescent="0.3">
      <c r="A758" s="69"/>
      <c r="B758" s="69"/>
      <c r="F758" s="71"/>
    </row>
    <row r="759" spans="1:6" x14ac:dyDescent="0.3">
      <c r="A759" s="69"/>
      <c r="B759" s="69"/>
      <c r="F759" s="71"/>
    </row>
    <row r="760" spans="1:6" x14ac:dyDescent="0.3">
      <c r="A760" s="69"/>
      <c r="B760" s="69"/>
      <c r="F760" s="71"/>
    </row>
    <row r="761" spans="1:6" x14ac:dyDescent="0.3">
      <c r="A761" s="69"/>
      <c r="B761" s="69"/>
      <c r="F761" s="71"/>
    </row>
    <row r="762" spans="1:6" x14ac:dyDescent="0.3">
      <c r="A762" s="69"/>
      <c r="B762" s="69"/>
      <c r="F762" s="71"/>
    </row>
    <row r="763" spans="1:6" x14ac:dyDescent="0.3">
      <c r="A763" s="69"/>
      <c r="B763" s="69"/>
      <c r="F763" s="71"/>
    </row>
    <row r="764" spans="1:6" x14ac:dyDescent="0.3">
      <c r="A764" s="69"/>
      <c r="B764" s="69"/>
      <c r="F764" s="71"/>
    </row>
    <row r="765" spans="1:6" x14ac:dyDescent="0.3">
      <c r="A765" s="69"/>
      <c r="B765" s="69"/>
      <c r="F765" s="71"/>
    </row>
    <row r="766" spans="1:6" x14ac:dyDescent="0.3">
      <c r="A766" s="69"/>
      <c r="B766" s="69"/>
      <c r="F766" s="71"/>
    </row>
    <row r="767" spans="1:6" x14ac:dyDescent="0.3">
      <c r="A767" s="69"/>
      <c r="B767" s="69"/>
      <c r="F767" s="71"/>
    </row>
    <row r="768" spans="1:6" x14ac:dyDescent="0.3">
      <c r="A768" s="69"/>
      <c r="B768" s="69"/>
      <c r="F768" s="71"/>
    </row>
    <row r="769" spans="1:6" x14ac:dyDescent="0.3">
      <c r="A769" s="69"/>
      <c r="B769" s="69"/>
      <c r="F769" s="71"/>
    </row>
    <row r="770" spans="1:6" x14ac:dyDescent="0.3">
      <c r="A770" s="69"/>
      <c r="B770" s="69"/>
      <c r="F770" s="71"/>
    </row>
    <row r="771" spans="1:6" x14ac:dyDescent="0.3">
      <c r="A771" s="69"/>
      <c r="B771" s="69"/>
      <c r="F771" s="71"/>
    </row>
    <row r="772" spans="1:6" x14ac:dyDescent="0.3">
      <c r="A772" s="69"/>
      <c r="B772" s="69"/>
      <c r="F772" s="71"/>
    </row>
    <row r="773" spans="1:6" x14ac:dyDescent="0.3">
      <c r="A773" s="69"/>
      <c r="B773" s="69"/>
      <c r="F773" s="71"/>
    </row>
    <row r="774" spans="1:6" x14ac:dyDescent="0.3">
      <c r="A774" s="69"/>
      <c r="B774" s="69"/>
      <c r="F774" s="71"/>
    </row>
    <row r="775" spans="1:6" x14ac:dyDescent="0.3">
      <c r="A775" s="69"/>
      <c r="B775" s="69"/>
      <c r="F775" s="71"/>
    </row>
    <row r="776" spans="1:6" x14ac:dyDescent="0.3">
      <c r="A776" s="69"/>
      <c r="B776" s="69"/>
      <c r="F776" s="71"/>
    </row>
    <row r="777" spans="1:6" x14ac:dyDescent="0.3">
      <c r="A777" s="69"/>
      <c r="B777" s="69"/>
      <c r="F777" s="71"/>
    </row>
    <row r="778" spans="1:6" x14ac:dyDescent="0.3">
      <c r="A778" s="69"/>
      <c r="B778" s="69"/>
      <c r="F778" s="71"/>
    </row>
    <row r="779" spans="1:6" x14ac:dyDescent="0.3">
      <c r="A779" s="69"/>
      <c r="B779" s="69"/>
      <c r="F779" s="71"/>
    </row>
    <row r="780" spans="1:6" x14ac:dyDescent="0.3">
      <c r="A780" s="69"/>
      <c r="B780" s="69"/>
      <c r="F780" s="71"/>
    </row>
    <row r="781" spans="1:6" x14ac:dyDescent="0.3">
      <c r="A781" s="69"/>
      <c r="B781" s="69"/>
      <c r="F781" s="71"/>
    </row>
    <row r="782" spans="1:6" x14ac:dyDescent="0.3">
      <c r="A782" s="69"/>
      <c r="B782" s="69"/>
      <c r="F782" s="71"/>
    </row>
    <row r="783" spans="1:6" x14ac:dyDescent="0.3">
      <c r="A783" s="69"/>
      <c r="B783" s="69"/>
      <c r="F783" s="71"/>
    </row>
    <row r="784" spans="1:6" x14ac:dyDescent="0.3">
      <c r="A784" s="69"/>
      <c r="B784" s="69"/>
      <c r="F784" s="71"/>
    </row>
    <row r="785" spans="1:6" x14ac:dyDescent="0.3">
      <c r="A785" s="69"/>
      <c r="B785" s="69"/>
      <c r="F785" s="71"/>
    </row>
    <row r="786" spans="1:6" x14ac:dyDescent="0.3">
      <c r="A786" s="69"/>
      <c r="B786" s="69"/>
      <c r="F786" s="71"/>
    </row>
    <row r="787" spans="1:6" x14ac:dyDescent="0.3">
      <c r="A787" s="69"/>
      <c r="B787" s="69"/>
      <c r="F787" s="71"/>
    </row>
    <row r="788" spans="1:6" x14ac:dyDescent="0.3">
      <c r="A788" s="69"/>
      <c r="B788" s="69"/>
      <c r="F788" s="71"/>
    </row>
    <row r="789" spans="1:6" x14ac:dyDescent="0.3">
      <c r="A789" s="69"/>
      <c r="B789" s="69"/>
      <c r="F789" s="71"/>
    </row>
    <row r="790" spans="1:6" x14ac:dyDescent="0.3">
      <c r="A790" s="69"/>
      <c r="B790" s="69"/>
      <c r="F790" s="71"/>
    </row>
    <row r="791" spans="1:6" x14ac:dyDescent="0.3">
      <c r="A791" s="69"/>
      <c r="B791" s="69"/>
      <c r="F791" s="71"/>
    </row>
    <row r="792" spans="1:6" x14ac:dyDescent="0.3">
      <c r="A792" s="69"/>
      <c r="B792" s="69"/>
      <c r="F792" s="71"/>
    </row>
    <row r="793" spans="1:6" x14ac:dyDescent="0.3">
      <c r="A793" s="69"/>
      <c r="B793" s="69"/>
      <c r="F793" s="71"/>
    </row>
    <row r="794" spans="1:6" x14ac:dyDescent="0.3">
      <c r="A794" s="69"/>
      <c r="B794" s="69"/>
      <c r="F794" s="71"/>
    </row>
    <row r="795" spans="1:6" x14ac:dyDescent="0.3">
      <c r="A795" s="69"/>
      <c r="B795" s="69"/>
      <c r="F795" s="71"/>
    </row>
    <row r="796" spans="1:6" x14ac:dyDescent="0.3">
      <c r="A796" s="69"/>
      <c r="B796" s="69"/>
      <c r="F796" s="71"/>
    </row>
    <row r="797" spans="1:6" x14ac:dyDescent="0.3">
      <c r="A797" s="69"/>
      <c r="B797" s="69"/>
      <c r="F797" s="71"/>
    </row>
    <row r="798" spans="1:6" x14ac:dyDescent="0.3">
      <c r="A798" s="69"/>
      <c r="B798" s="69"/>
      <c r="F798" s="71"/>
    </row>
    <row r="799" spans="1:6" x14ac:dyDescent="0.3">
      <c r="A799" s="69"/>
      <c r="B799" s="69"/>
      <c r="F799" s="71"/>
    </row>
    <row r="800" spans="1:6" x14ac:dyDescent="0.3">
      <c r="A800" s="69"/>
      <c r="B800" s="69"/>
      <c r="F800" s="71"/>
    </row>
    <row r="801" spans="1:6" x14ac:dyDescent="0.3">
      <c r="A801" s="69"/>
      <c r="B801" s="69"/>
      <c r="F801" s="71"/>
    </row>
    <row r="802" spans="1:6" x14ac:dyDescent="0.3">
      <c r="A802" s="69"/>
      <c r="B802" s="69"/>
      <c r="F802" s="71"/>
    </row>
    <row r="803" spans="1:6" x14ac:dyDescent="0.3">
      <c r="A803" s="69"/>
      <c r="B803" s="69"/>
      <c r="F803" s="71"/>
    </row>
    <row r="804" spans="1:6" x14ac:dyDescent="0.3">
      <c r="A804" s="69"/>
      <c r="B804" s="69"/>
      <c r="F804" s="71"/>
    </row>
    <row r="805" spans="1:6" x14ac:dyDescent="0.3">
      <c r="A805" s="69"/>
      <c r="B805" s="69"/>
      <c r="F805" s="71"/>
    </row>
    <row r="806" spans="1:6" x14ac:dyDescent="0.3">
      <c r="A806" s="69"/>
      <c r="B806" s="69"/>
      <c r="F806" s="71"/>
    </row>
    <row r="807" spans="1:6" x14ac:dyDescent="0.3">
      <c r="A807" s="69"/>
      <c r="B807" s="69"/>
      <c r="F807" s="71"/>
    </row>
    <row r="808" spans="1:6" x14ac:dyDescent="0.3">
      <c r="A808" s="69"/>
      <c r="B808" s="69"/>
      <c r="F808" s="71"/>
    </row>
    <row r="809" spans="1:6" x14ac:dyDescent="0.3">
      <c r="A809" s="69"/>
      <c r="B809" s="69"/>
      <c r="F809" s="71"/>
    </row>
    <row r="810" spans="1:6" x14ac:dyDescent="0.3">
      <c r="A810" s="69"/>
      <c r="B810" s="69"/>
      <c r="F810" s="71"/>
    </row>
    <row r="811" spans="1:6" x14ac:dyDescent="0.3">
      <c r="A811" s="69"/>
      <c r="B811" s="69"/>
      <c r="F811" s="71"/>
    </row>
    <row r="812" spans="1:6" x14ac:dyDescent="0.3">
      <c r="A812" s="69"/>
      <c r="B812" s="69"/>
      <c r="F812" s="71"/>
    </row>
    <row r="813" spans="1:6" x14ac:dyDescent="0.3">
      <c r="A813" s="69"/>
      <c r="B813" s="69"/>
      <c r="F813" s="71"/>
    </row>
    <row r="814" spans="1:6" x14ac:dyDescent="0.3">
      <c r="F814" s="131"/>
    </row>
    <row r="815" spans="1:6" x14ac:dyDescent="0.3">
      <c r="F815" s="131"/>
    </row>
    <row r="816" spans="1:6" x14ac:dyDescent="0.3">
      <c r="F816" s="131"/>
    </row>
    <row r="817" spans="6:6" x14ac:dyDescent="0.3">
      <c r="F817" s="131"/>
    </row>
    <row r="818" spans="6:6" x14ac:dyDescent="0.3">
      <c r="F818" s="131"/>
    </row>
    <row r="819" spans="6:6" x14ac:dyDescent="0.3">
      <c r="F819" s="131"/>
    </row>
    <row r="820" spans="6:6" x14ac:dyDescent="0.3">
      <c r="F820" s="131"/>
    </row>
    <row r="821" spans="6:6" x14ac:dyDescent="0.3">
      <c r="F821" s="131"/>
    </row>
    <row r="822" spans="6:6" x14ac:dyDescent="0.3">
      <c r="F822" s="131"/>
    </row>
    <row r="823" spans="6:6" x14ac:dyDescent="0.3">
      <c r="F823" s="131"/>
    </row>
  </sheetData>
  <mergeCells count="2">
    <mergeCell ref="C17:G17"/>
    <mergeCell ref="C21:D21"/>
  </mergeCells>
  <dataValidations count="1">
    <dataValidation type="list" allowBlank="1" showInputMessage="1" showErrorMessage="1" sqref="D51:D60">
      <formula1>$R$4:$R$13</formula1>
    </dataValidation>
  </dataValidations>
  <hyperlinks>
    <hyperlink ref="R3" r:id="rId1" location="fringe" display="fringe"/>
    <hyperlink ref="E3" r:id="rId2"/>
    <hyperlink ref="F50" r:id="rId3"/>
  </hyperlinks>
  <pageMargins left="0.7" right="0.7" top="0.75" bottom="0.75" header="0.3" footer="0.3"/>
  <pageSetup scale="10" orientation="landscape" r:id="rId4"/>
  <ignoredErrors>
    <ignoredError sqref="H14:H15 K14:K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3"/>
  <sheetViews>
    <sheetView showZeros="0" zoomScale="85" zoomScaleNormal="85" workbookViewId="0">
      <selection activeCell="N10" sqref="N10"/>
    </sheetView>
  </sheetViews>
  <sheetFormatPr defaultRowHeight="14.4" x14ac:dyDescent="0.3"/>
  <cols>
    <col min="2" max="2" width="18.33203125" style="124" customWidth="1"/>
    <col min="3" max="3" width="27" customWidth="1"/>
    <col min="4" max="4" width="17.88671875" customWidth="1"/>
    <col min="5" max="5" width="12.88671875" customWidth="1"/>
    <col min="6" max="6" width="8.88671875" style="124" customWidth="1"/>
    <col min="8" max="8" width="10.33203125" bestFit="1" customWidth="1"/>
    <col min="9" max="9" width="10.88671875" customWidth="1"/>
    <col min="12" max="12" width="9.33203125" bestFit="1" customWidth="1"/>
    <col min="14" max="14" width="10.33203125" bestFit="1" customWidth="1"/>
  </cols>
  <sheetData>
    <row r="1" spans="1:18" ht="18" x14ac:dyDescent="0.35">
      <c r="C1" s="19" t="s">
        <v>0</v>
      </c>
    </row>
    <row r="2" spans="1:18" x14ac:dyDescent="0.3">
      <c r="C2" s="27" t="s">
        <v>1</v>
      </c>
    </row>
    <row r="3" spans="1:18" ht="43.2" x14ac:dyDescent="0.3">
      <c r="A3" t="s">
        <v>499</v>
      </c>
      <c r="B3" s="125" t="s">
        <v>506</v>
      </c>
      <c r="C3" s="13" t="s">
        <v>2</v>
      </c>
      <c r="D3" s="64" t="s">
        <v>3</v>
      </c>
      <c r="E3" s="38" t="s">
        <v>4</v>
      </c>
      <c r="F3" s="123" t="s">
        <v>503</v>
      </c>
      <c r="G3" s="13" t="s">
        <v>5</v>
      </c>
      <c r="H3" s="1" t="s">
        <v>31</v>
      </c>
      <c r="I3" s="1" t="s">
        <v>32</v>
      </c>
      <c r="J3" s="1" t="s">
        <v>39</v>
      </c>
      <c r="K3" s="1" t="s">
        <v>33</v>
      </c>
      <c r="L3" s="1" t="s">
        <v>41</v>
      </c>
      <c r="M3" s="1" t="s">
        <v>34</v>
      </c>
      <c r="N3" s="1" t="s">
        <v>35</v>
      </c>
      <c r="O3" s="13"/>
      <c r="P3" s="16" t="s">
        <v>500</v>
      </c>
      <c r="Q3" s="2" t="s">
        <v>32</v>
      </c>
      <c r="R3" s="32" t="s">
        <v>40</v>
      </c>
    </row>
    <row r="4" spans="1:18" x14ac:dyDescent="0.3">
      <c r="A4" s="72"/>
      <c r="B4" s="73"/>
      <c r="C4" s="78" t="str">
        <f>+DETAILED!C4</f>
        <v>Kathleen O'Connor</v>
      </c>
      <c r="D4" s="78" t="str">
        <f>+DETAILED!D4</f>
        <v>Faculty</v>
      </c>
      <c r="E4" s="54">
        <f>'Year 3'!E4*1.02</f>
        <v>167761</v>
      </c>
      <c r="F4" s="174">
        <f>+DETAILED!F4</f>
        <v>3.6</v>
      </c>
      <c r="G4" s="74">
        <f>+DETAILED!G4</f>
        <v>0.3</v>
      </c>
      <c r="H4" s="54">
        <f>IF((E4&gt;DETAILED!$D$40),(DETAILED!$D$40*G4),E4*G4)</f>
        <v>50328</v>
      </c>
      <c r="I4" s="54">
        <f>IF(D4="Faculty",$Q$4,IF(D4="Staff", $Q$5, IF(D4="Post-Doc",$Q$6,IF(D4="Student",$Q$7,0))))</f>
        <v>12090</v>
      </c>
      <c r="J4" s="74">
        <f t="shared" ref="J4:J13" si="0">IF(D4="Faculty",$R$4,IF(D4="Staff", $R$5, IF(D4="Post-Doc",$R$6,IF(D4="Student",$R$7,IF(D4="Temp",$R$9,0)))))</f>
        <v>0.246</v>
      </c>
      <c r="K4" s="54">
        <f>IF(E4&lt;DETAILED!$D$40,I4*G4,((DETAILED!$D$40*I4)/E4)*G4)</f>
        <v>3627</v>
      </c>
      <c r="L4" s="54">
        <f t="shared" ref="L4:L13" si="1">J4*H4</f>
        <v>12381</v>
      </c>
      <c r="M4" s="54">
        <f>K4+L4</f>
        <v>16008</v>
      </c>
      <c r="N4" s="54">
        <f>H4+M4</f>
        <v>66336</v>
      </c>
      <c r="P4" s="4" t="s">
        <v>7</v>
      </c>
      <c r="Q4" s="52">
        <f>+'Year 3'!Q4*1.03</f>
        <v>12090</v>
      </c>
      <c r="R4" s="6">
        <f>+'Year 3'!R4*1.05</f>
        <v>0.246</v>
      </c>
    </row>
    <row r="5" spans="1:18" x14ac:dyDescent="0.3">
      <c r="A5" s="72"/>
      <c r="B5" s="73"/>
      <c r="C5" s="78" t="str">
        <f>+DETAILED!C5</f>
        <v>Min Chen</v>
      </c>
      <c r="D5" s="80" t="str">
        <f>+DETAILED!D5</f>
        <v>Faculty</v>
      </c>
      <c r="E5" s="54">
        <f>'Year 3'!E5*1.02</f>
        <v>73562</v>
      </c>
      <c r="F5" s="174">
        <f>+DETAILED!F5</f>
        <v>3</v>
      </c>
      <c r="G5" s="74">
        <f>+DETAILED!G5</f>
        <v>0.25</v>
      </c>
      <c r="H5" s="54">
        <f>IF((E5&gt;DETAILED!$D$40),(DETAILED!$D$40*G5),E5*G5)</f>
        <v>18391</v>
      </c>
      <c r="I5" s="54">
        <f t="shared" ref="I5:I13" si="2">IF(D5="Faculty",$Q$4,IF(D5="Staff", $Q$5, IF(D5="Post-Doc",$Q$6,IF(D5="Student",$Q$7,0))))</f>
        <v>12090</v>
      </c>
      <c r="J5" s="74">
        <f t="shared" si="0"/>
        <v>0.246</v>
      </c>
      <c r="K5" s="54">
        <f>IF(E5&lt;DETAILED!$D$40,I5*G5,((DETAILED!$D$40*I5)/E5)*G5)</f>
        <v>3023</v>
      </c>
      <c r="L5" s="54">
        <f t="shared" si="1"/>
        <v>4524</v>
      </c>
      <c r="M5" s="54">
        <f t="shared" ref="M5:M13" si="3">K5+L5</f>
        <v>7547</v>
      </c>
      <c r="N5" s="54">
        <f t="shared" ref="N5:N13" si="4">H5+M5</f>
        <v>25938</v>
      </c>
      <c r="P5" s="4" t="s">
        <v>8</v>
      </c>
      <c r="Q5" s="52">
        <f>+'Year 3'!Q5*1.03</f>
        <v>12090</v>
      </c>
      <c r="R5" s="6">
        <f>+'Year 3'!R5*1.05</f>
        <v>0.2495</v>
      </c>
    </row>
    <row r="6" spans="1:18" x14ac:dyDescent="0.3">
      <c r="A6" s="72"/>
      <c r="B6" s="73"/>
      <c r="C6" s="78" t="str">
        <f>+DETAILED!C6</f>
        <v>Yvonne, Fondufe-Mittendorf</v>
      </c>
      <c r="D6" s="78" t="str">
        <f>+DETAILED!D6</f>
        <v>Faculty</v>
      </c>
      <c r="E6" s="54">
        <f>'Year 3'!E6*1.02</f>
        <v>132651</v>
      </c>
      <c r="F6" s="174">
        <f>+DETAILED!F6</f>
        <v>0.6</v>
      </c>
      <c r="G6" s="74">
        <f>+DETAILED!G6</f>
        <v>0.05</v>
      </c>
      <c r="H6" s="54">
        <f>IF((E6&gt;DETAILED!$D$40),(DETAILED!$D$40*G6),E6*G6)</f>
        <v>6633</v>
      </c>
      <c r="I6" s="54">
        <f t="shared" si="2"/>
        <v>12090</v>
      </c>
      <c r="J6" s="74">
        <f t="shared" si="0"/>
        <v>0.246</v>
      </c>
      <c r="K6" s="54">
        <f>IF(E6&lt;DETAILED!$D$40,I6*G6,((DETAILED!$D$40*I6)/E6)*G6)</f>
        <v>605</v>
      </c>
      <c r="L6" s="54">
        <f t="shared" si="1"/>
        <v>1632</v>
      </c>
      <c r="M6" s="54">
        <f t="shared" si="3"/>
        <v>2237</v>
      </c>
      <c r="N6" s="54">
        <f t="shared" si="4"/>
        <v>8870</v>
      </c>
      <c r="P6" s="4" t="s">
        <v>9</v>
      </c>
      <c r="Q6" s="52">
        <f>+'Year 3'!Q6*1.03</f>
        <v>12090</v>
      </c>
      <c r="R6" s="6">
        <f>+'Year 3'!R6*1.05</f>
        <v>0.1024</v>
      </c>
    </row>
    <row r="7" spans="1:18" x14ac:dyDescent="0.3">
      <c r="A7" s="72"/>
      <c r="B7" s="73"/>
      <c r="C7" s="78" t="str">
        <f>+DETAILED!C7</f>
        <v>Chi Wang</v>
      </c>
      <c r="D7" s="80" t="str">
        <f>+DETAILED!D7</f>
        <v>Faculty</v>
      </c>
      <c r="E7" s="54">
        <f>'Year 3'!E7*1.02</f>
        <v>127812</v>
      </c>
      <c r="F7" s="174">
        <f>+DETAILED!F7</f>
        <v>0.6</v>
      </c>
      <c r="G7" s="74">
        <f>+DETAILED!G7</f>
        <v>0.05</v>
      </c>
      <c r="H7" s="54">
        <f>IF((E7&gt;DETAILED!$D$40),(DETAILED!$D$40*G7),E7*G7)</f>
        <v>6391</v>
      </c>
      <c r="I7" s="54">
        <f t="shared" si="2"/>
        <v>12090</v>
      </c>
      <c r="J7" s="74">
        <f t="shared" si="0"/>
        <v>0.246</v>
      </c>
      <c r="K7" s="54">
        <f>IF(E7&lt;DETAILED!$D$40,I7*G7,((DETAILED!$D$40*I7)/E7)*G7)</f>
        <v>605</v>
      </c>
      <c r="L7" s="54">
        <f t="shared" si="1"/>
        <v>1572</v>
      </c>
      <c r="M7" s="54">
        <f t="shared" si="3"/>
        <v>2177</v>
      </c>
      <c r="N7" s="54">
        <f t="shared" si="4"/>
        <v>8568</v>
      </c>
      <c r="P7" s="4" t="s">
        <v>10</v>
      </c>
      <c r="Q7" s="52">
        <f>+'Year 3'!Q7*1.03</f>
        <v>2732</v>
      </c>
      <c r="R7" s="6">
        <f>+'Year 3'!R7*1.05</f>
        <v>0.1024</v>
      </c>
    </row>
    <row r="8" spans="1:18" x14ac:dyDescent="0.3">
      <c r="A8" s="72"/>
      <c r="B8" s="73"/>
      <c r="C8" s="78" t="str">
        <f>+DETAILED!C8</f>
        <v>Kurt Hodges</v>
      </c>
      <c r="D8" s="78" t="str">
        <f>+DETAILED!D8</f>
        <v>Faculty</v>
      </c>
      <c r="E8" s="54">
        <f>'Year 3'!E8*1.02</f>
        <v>244078</v>
      </c>
      <c r="F8" s="174">
        <f>+DETAILED!F8</f>
        <v>0.6</v>
      </c>
      <c r="G8" s="74">
        <f>+DETAILED!G8</f>
        <v>0.05</v>
      </c>
      <c r="H8" s="54">
        <f>IF((E8&gt;DETAILED!$D$40),(DETAILED!$D$40*G8),E8*G8)</f>
        <v>9255</v>
      </c>
      <c r="I8" s="54">
        <f t="shared" si="2"/>
        <v>12090</v>
      </c>
      <c r="J8" s="74">
        <f t="shared" si="0"/>
        <v>0.246</v>
      </c>
      <c r="K8" s="54">
        <f>IF(E8&lt;DETAILED!$D$40,I8*G8,((DETAILED!$D$40*I8)/E8)*G8)</f>
        <v>458</v>
      </c>
      <c r="L8" s="54">
        <f t="shared" si="1"/>
        <v>2277</v>
      </c>
      <c r="M8" s="54">
        <f t="shared" si="3"/>
        <v>2735</v>
      </c>
      <c r="N8" s="54">
        <f t="shared" si="4"/>
        <v>11990</v>
      </c>
      <c r="P8" s="4" t="s">
        <v>476</v>
      </c>
      <c r="Q8" s="5"/>
      <c r="R8" s="6">
        <f>+'Year 3'!R8*1.05</f>
        <v>0.2258</v>
      </c>
    </row>
    <row r="9" spans="1:18" x14ac:dyDescent="0.3">
      <c r="A9" s="72"/>
      <c r="B9" s="73"/>
      <c r="C9" s="78" t="str">
        <f>+DETAILED!C9</f>
        <v>Teresea Knifley</v>
      </c>
      <c r="D9" s="78" t="str">
        <f>+DETAILED!D9</f>
        <v>Staff</v>
      </c>
      <c r="E9" s="54">
        <f>'Year 3'!E9*1.02</f>
        <v>51408</v>
      </c>
      <c r="F9" s="174">
        <f>+DETAILED!F9</f>
        <v>6</v>
      </c>
      <c r="G9" s="74">
        <f>+DETAILED!G9</f>
        <v>0.5</v>
      </c>
      <c r="H9" s="54">
        <f>IF((E9&gt;DETAILED!$D$40),(DETAILED!$D$40*G9),E9*G9)</f>
        <v>25704</v>
      </c>
      <c r="I9" s="54">
        <f t="shared" si="2"/>
        <v>12090</v>
      </c>
      <c r="J9" s="74">
        <f t="shared" si="0"/>
        <v>0.2495</v>
      </c>
      <c r="K9" s="54">
        <f>IF(E9&lt;DETAILED!$D$40,I9*G9,((DETAILED!$D$40*I9)/E9)*G9)</f>
        <v>6045</v>
      </c>
      <c r="L9" s="54">
        <f t="shared" si="1"/>
        <v>6413</v>
      </c>
      <c r="M9" s="54">
        <f>K9+L9</f>
        <v>12458</v>
      </c>
      <c r="N9" s="54">
        <f>H9+M9</f>
        <v>38162</v>
      </c>
      <c r="P9" s="10" t="s">
        <v>11</v>
      </c>
      <c r="Q9" s="11">
        <v>0</v>
      </c>
      <c r="R9" s="17">
        <f>+'Year 3'!R9*1.05</f>
        <v>0.1042</v>
      </c>
    </row>
    <row r="10" spans="1:18" s="124" customFormat="1" x14ac:dyDescent="0.3">
      <c r="A10" s="72"/>
      <c r="B10" s="73"/>
      <c r="C10" s="78" t="s">
        <v>529</v>
      </c>
      <c r="D10" s="114" t="s">
        <v>535</v>
      </c>
      <c r="E10" s="54">
        <v>50382</v>
      </c>
      <c r="F10" s="174">
        <v>12</v>
      </c>
      <c r="G10" s="74">
        <v>1</v>
      </c>
      <c r="H10" s="54">
        <f>IF((E10&gt;DETAILED!$D$40),(DETAILED!$D$40*G10),E10*G10)</f>
        <v>50382</v>
      </c>
      <c r="I10" s="54">
        <f>Q6</f>
        <v>12090</v>
      </c>
      <c r="J10" s="74">
        <f>R6</f>
        <v>0.1024</v>
      </c>
      <c r="K10" s="54">
        <f>IF(E10&lt;DETAILED!$D$40,I10*G10,((DETAILED!$D$40*I10)/E10)*G10)</f>
        <v>12090</v>
      </c>
      <c r="L10" s="54">
        <f t="shared" ref="L10" si="5">J10*H10</f>
        <v>5159</v>
      </c>
      <c r="M10" s="54">
        <f>K10+L10</f>
        <v>17249</v>
      </c>
      <c r="N10" s="54">
        <f>H10+M10</f>
        <v>67631</v>
      </c>
      <c r="P10" s="126"/>
      <c r="Q10" s="126"/>
      <c r="R10" s="216"/>
    </row>
    <row r="11" spans="1:18" s="124" customFormat="1" x14ac:dyDescent="0.3">
      <c r="A11" s="72"/>
      <c r="B11" s="73"/>
      <c r="C11" s="78" t="s">
        <v>533</v>
      </c>
      <c r="D11" s="114" t="s">
        <v>535</v>
      </c>
      <c r="E11" s="54">
        <v>50382</v>
      </c>
      <c r="F11" s="174">
        <v>12</v>
      </c>
      <c r="G11" s="74">
        <v>1</v>
      </c>
      <c r="H11" s="54">
        <f>IF((E11&gt;DETAILED!$D$40),(DETAILED!$D$40*G11),E11*G11)</f>
        <v>50382</v>
      </c>
      <c r="I11" s="54">
        <f>Q6</f>
        <v>12090</v>
      </c>
      <c r="J11" s="74">
        <f>R7</f>
        <v>0.1024</v>
      </c>
      <c r="K11" s="54">
        <f>IF(E11&lt;DETAILED!$D$40,I11*G11,((DETAILED!$D$40*I11)/E11)*G11)</f>
        <v>12090</v>
      </c>
      <c r="L11" s="54">
        <f t="shared" ref="L11:L12" si="6">J11*H11</f>
        <v>5159</v>
      </c>
      <c r="M11" s="54">
        <f>K11+L11</f>
        <v>17249</v>
      </c>
      <c r="N11" s="54">
        <f>H11+M11</f>
        <v>67631</v>
      </c>
      <c r="P11" s="126"/>
      <c r="Q11" s="126"/>
      <c r="R11" s="216"/>
    </row>
    <row r="12" spans="1:18" s="124" customFormat="1" x14ac:dyDescent="0.3">
      <c r="A12" s="72"/>
      <c r="B12" s="73"/>
      <c r="C12" s="78" t="s">
        <v>534</v>
      </c>
      <c r="D12" s="114" t="s">
        <v>8</v>
      </c>
      <c r="E12" s="54">
        <v>60674</v>
      </c>
      <c r="F12" s="174">
        <v>3.6</v>
      </c>
      <c r="G12" s="74">
        <v>0.3</v>
      </c>
      <c r="H12" s="54">
        <f>IF((E12&gt;DETAILED!$D$40),(DETAILED!$D$40*G12),E12*G12)</f>
        <v>18202</v>
      </c>
      <c r="I12" s="54">
        <f t="shared" ref="I12" si="7">IF(D12="Faculty",$Q$4,IF(D12="Staff", $Q$5, IF(D12="Post-Doc",$Q$6,IF(D12="Student",$Q$7,0))))</f>
        <v>12090</v>
      </c>
      <c r="J12" s="74">
        <f t="shared" ref="J12" si="8">IF(D12="Faculty",$R$4,IF(D12="Staff", $R$5, IF(D12="Post-Doc",$R$6,IF(D12="Student",$R$7,IF(D12="Temp",$R$9,0)))))</f>
        <v>0.2495</v>
      </c>
      <c r="K12" s="54">
        <f>IF(E12&lt;DETAILED!$D$40,I12*G12,((DETAILED!$D$40*I12)/E12)*G12)</f>
        <v>3627</v>
      </c>
      <c r="L12" s="54">
        <f t="shared" si="6"/>
        <v>4541</v>
      </c>
      <c r="M12" s="54">
        <f>K12+L12</f>
        <v>8168</v>
      </c>
      <c r="N12" s="54">
        <f>H12+M12</f>
        <v>26370</v>
      </c>
      <c r="P12" s="126"/>
      <c r="Q12" s="126"/>
      <c r="R12" s="216"/>
    </row>
    <row r="13" spans="1:18" ht="13.8" customHeight="1" x14ac:dyDescent="0.3">
      <c r="A13" s="140"/>
      <c r="B13" s="134" t="s">
        <v>504</v>
      </c>
      <c r="C13" s="154" t="str">
        <f>+DETAILED!C13</f>
        <v>Jinze Liu</v>
      </c>
      <c r="D13" s="154" t="str">
        <f>+DETAILED!D13</f>
        <v>Faculty</v>
      </c>
      <c r="E13" s="135">
        <f>'Year 3'!E13*1.02</f>
        <v>125132</v>
      </c>
      <c r="F13" s="178">
        <f>+DETAILED!F13</f>
        <v>0.27</v>
      </c>
      <c r="G13" s="136">
        <f>+DETAILED!G13</f>
        <v>0.03</v>
      </c>
      <c r="H13" s="135">
        <f>IF((E13&gt;DETAILED!$D$41),(DETAILED!$D$41*G13),E13*G13)</f>
        <v>3754</v>
      </c>
      <c r="I13" s="135">
        <f t="shared" si="2"/>
        <v>12090</v>
      </c>
      <c r="J13" s="136">
        <f t="shared" si="0"/>
        <v>0.246</v>
      </c>
      <c r="K13" s="135">
        <f>IF(E13&lt;DETAILED!$D$41,I13*G13,((DETAILED!$D$41*I13)/E13)*G13)</f>
        <v>363</v>
      </c>
      <c r="L13" s="135">
        <f t="shared" si="1"/>
        <v>923</v>
      </c>
      <c r="M13" s="135">
        <f t="shared" si="3"/>
        <v>1286</v>
      </c>
      <c r="N13" s="135">
        <f t="shared" si="4"/>
        <v>5040</v>
      </c>
    </row>
    <row r="14" spans="1:18" x14ac:dyDescent="0.3">
      <c r="A14" s="140"/>
      <c r="B14" s="134" t="s">
        <v>505</v>
      </c>
      <c r="C14" s="154" t="str">
        <f>+DETAILED!C14</f>
        <v>Jinze Liu</v>
      </c>
      <c r="D14" s="155" t="str">
        <f>+DETAILED!D14</f>
        <v>Faculty</v>
      </c>
      <c r="E14" s="135">
        <f>'Year 3'!E14*1.02</f>
        <v>125132</v>
      </c>
      <c r="F14" s="178">
        <f>+DETAILED!F14</f>
        <v>0.06</v>
      </c>
      <c r="G14" s="136">
        <f>+DETAILED!G14</f>
        <v>0.02</v>
      </c>
      <c r="H14" s="135">
        <f>G14*E14</f>
        <v>2503</v>
      </c>
      <c r="I14" s="135">
        <f>IF(D14="Faculty",$Q$4,IF(D14="Staff", $Q$5, IF(D14="Post-Doc",$Q$6,IF(D14="Student",$Q$7,0))))</f>
        <v>12090</v>
      </c>
      <c r="J14" s="136">
        <f>IF(D14="Faculty",$R$4,IF(D14="Staff", $R$5, IF(D14="Post-Doc",$R$6,IF(D14="Student",$R$7,IF(D14="Temp",$R$9,0)))))</f>
        <v>0.246</v>
      </c>
      <c r="K14" s="135">
        <f>I14*G14</f>
        <v>242</v>
      </c>
      <c r="L14" s="135">
        <f>J14*H14</f>
        <v>616</v>
      </c>
      <c r="M14" s="135">
        <f>K14+L14</f>
        <v>858</v>
      </c>
      <c r="N14" s="135">
        <f>H14+M14</f>
        <v>3361</v>
      </c>
    </row>
    <row r="15" spans="1:18" x14ac:dyDescent="0.3">
      <c r="A15" s="140"/>
      <c r="B15" s="134" t="s">
        <v>504</v>
      </c>
      <c r="C15" s="154">
        <f>+DETAILED!C15</f>
        <v>0</v>
      </c>
      <c r="D15" s="155">
        <f>+DETAILED!D15</f>
        <v>0</v>
      </c>
      <c r="E15" s="135">
        <f>'Year 3'!E15*1.02</f>
        <v>0</v>
      </c>
      <c r="F15" s="178">
        <f>+DETAILED!F15</f>
        <v>0</v>
      </c>
      <c r="G15" s="136">
        <f>+DETAILED!G15</f>
        <v>0</v>
      </c>
      <c r="H15" s="135">
        <f>IF((E15&gt;DETAILED!$D$41),(DETAILED!$D$41*G15),E15*G15)</f>
        <v>0</v>
      </c>
      <c r="I15" s="135">
        <f>IF(D15="Faculty",$Q$4,IF(D15="Staff", $Q$5, IF(D15="Post-Doc",$Q$6,IF(D15="Student",$Q$7,0))))</f>
        <v>0</v>
      </c>
      <c r="J15" s="136">
        <f>IF(D15="Faculty",$R$4,IF(D15="Staff", $R$5, IF(D15="Post-Doc",$R$6,IF(D15="Student",$R$7,IF(D15="Temp",$R$9,0)))))</f>
        <v>0</v>
      </c>
      <c r="K15" s="135">
        <f>IF(E15&lt;DETAILED!$D$41,I15*G15,((DETAILED!$D$41*I15)/E15)*G15)</f>
        <v>0</v>
      </c>
      <c r="L15" s="135">
        <f>J15*H15</f>
        <v>0</v>
      </c>
      <c r="M15" s="135">
        <f>K15+L15</f>
        <v>0</v>
      </c>
      <c r="N15" s="135">
        <f>H15+M15</f>
        <v>0</v>
      </c>
    </row>
    <row r="16" spans="1:18" ht="15" thickBot="1" x14ac:dyDescent="0.35">
      <c r="A16" s="141"/>
      <c r="B16" s="137" t="s">
        <v>505</v>
      </c>
      <c r="C16" s="154">
        <f>+DETAILED!C16</f>
        <v>0</v>
      </c>
      <c r="D16" s="156">
        <f>+DETAILED!D16</f>
        <v>0</v>
      </c>
      <c r="E16" s="135">
        <f>'Year 3'!E16*1.02</f>
        <v>0</v>
      </c>
      <c r="F16" s="178">
        <f>+DETAILED!F16</f>
        <v>0</v>
      </c>
      <c r="G16" s="136">
        <f>+DETAILED!G16</f>
        <v>0</v>
      </c>
      <c r="H16" s="139">
        <f>G16*E16</f>
        <v>0</v>
      </c>
      <c r="I16" s="139">
        <f>IF(D16="Faculty",$Q$4,IF(D16="Staff", $Q$5, IF(D16="Post-Doc",$Q$6,IF(D16="Student",$Q$7,0))))</f>
        <v>0</v>
      </c>
      <c r="J16" s="138">
        <f>IF(D16="Faculty",$R$4,IF(D16="Staff", $R$5, IF(D16="Post-Doc",$R$6,IF(D16="Student",$R$7,IF(D16="Temp",$R$9,0)))))</f>
        <v>0</v>
      </c>
      <c r="K16" s="139">
        <f>I16*G16</f>
        <v>0</v>
      </c>
      <c r="L16" s="139">
        <f>J16*H16</f>
        <v>0</v>
      </c>
      <c r="M16" s="139">
        <f>K16+L16</f>
        <v>0</v>
      </c>
      <c r="N16" s="139">
        <f>H16+M16</f>
        <v>0</v>
      </c>
    </row>
    <row r="17" spans="3:16" ht="15" thickTop="1" x14ac:dyDescent="0.3">
      <c r="C17" s="219" t="s">
        <v>12</v>
      </c>
      <c r="D17" s="219"/>
      <c r="E17" s="219"/>
      <c r="F17" s="219"/>
      <c r="G17" s="219"/>
      <c r="H17" s="55">
        <f>SUM(H4:H16)</f>
        <v>241925</v>
      </c>
      <c r="I17" s="55">
        <f>SUM(I4:I16)</f>
        <v>132990</v>
      </c>
      <c r="J17" s="47"/>
      <c r="K17" s="55">
        <f>SUM(K4:K16)</f>
        <v>42775</v>
      </c>
      <c r="L17" s="55">
        <f>SUM(L4:L16)</f>
        <v>45197</v>
      </c>
      <c r="M17" s="55">
        <f>SUM(M4:M16)</f>
        <v>87972</v>
      </c>
      <c r="N17" s="55">
        <f>SUM(N4:N16)</f>
        <v>329897</v>
      </c>
    </row>
    <row r="18" spans="3:16" x14ac:dyDescent="0.3">
      <c r="C18" s="48"/>
      <c r="D18" s="48"/>
      <c r="E18" s="48"/>
      <c r="G18" s="48"/>
      <c r="H18" s="48"/>
      <c r="I18" s="48"/>
      <c r="J18" s="48"/>
      <c r="K18" s="48"/>
      <c r="L18" s="48"/>
      <c r="M18" s="48"/>
      <c r="N18" s="48"/>
    </row>
    <row r="21" spans="3:16" x14ac:dyDescent="0.3">
      <c r="C21" s="220" t="s">
        <v>470</v>
      </c>
      <c r="D21" s="220"/>
      <c r="I21" s="31"/>
    </row>
    <row r="22" spans="3:16" x14ac:dyDescent="0.3">
      <c r="C22" t="s">
        <v>13</v>
      </c>
      <c r="D22" s="60">
        <f>N17</f>
        <v>329897</v>
      </c>
      <c r="H22" s="27"/>
    </row>
    <row r="23" spans="3:16" x14ac:dyDescent="0.3">
      <c r="C23" t="s">
        <v>14</v>
      </c>
      <c r="D23" s="60">
        <v>48000</v>
      </c>
      <c r="J23" s="12"/>
      <c r="K23" s="8"/>
      <c r="L23" s="8"/>
      <c r="M23" s="8"/>
      <c r="N23" s="8"/>
      <c r="O23" s="8"/>
      <c r="P23" s="8"/>
    </row>
    <row r="24" spans="3:16" x14ac:dyDescent="0.3">
      <c r="C24" t="s">
        <v>22</v>
      </c>
      <c r="D24" s="60">
        <v>4500</v>
      </c>
      <c r="J24" s="12"/>
      <c r="K24" s="8"/>
      <c r="L24" s="8"/>
      <c r="M24" s="8"/>
      <c r="N24" s="8"/>
      <c r="O24" s="8"/>
      <c r="P24" s="8"/>
    </row>
    <row r="25" spans="3:16" x14ac:dyDescent="0.3">
      <c r="C25" t="s">
        <v>497</v>
      </c>
      <c r="D25" s="60">
        <v>8000</v>
      </c>
      <c r="J25" s="12"/>
      <c r="K25" s="8"/>
      <c r="L25" s="8"/>
      <c r="M25" s="8"/>
      <c r="N25" s="8"/>
      <c r="O25" s="8"/>
      <c r="P25" s="8"/>
    </row>
    <row r="26" spans="3:16" x14ac:dyDescent="0.3">
      <c r="C26" t="s">
        <v>25</v>
      </c>
      <c r="D26" s="60"/>
      <c r="J26" s="12"/>
      <c r="K26" s="8"/>
      <c r="L26" s="8"/>
      <c r="M26" s="8"/>
      <c r="N26" s="8"/>
      <c r="O26" s="8"/>
      <c r="P26" s="8"/>
    </row>
    <row r="27" spans="3:16" x14ac:dyDescent="0.3">
      <c r="C27" t="s">
        <v>26</v>
      </c>
      <c r="D27" s="60">
        <v>30000</v>
      </c>
      <c r="I27" s="8"/>
      <c r="J27" s="12"/>
      <c r="K27" s="8"/>
      <c r="L27" s="8"/>
      <c r="M27" s="8"/>
      <c r="N27" s="8"/>
      <c r="O27" s="8"/>
      <c r="P27" s="8"/>
    </row>
    <row r="28" spans="3:16" x14ac:dyDescent="0.3">
      <c r="C28" t="s">
        <v>27</v>
      </c>
      <c r="D28" s="60"/>
      <c r="J28" s="12"/>
      <c r="K28" s="8"/>
      <c r="L28" s="8"/>
      <c r="M28" s="8"/>
      <c r="N28" s="8"/>
      <c r="O28" s="8"/>
      <c r="P28" s="8"/>
    </row>
    <row r="29" spans="3:16" x14ac:dyDescent="0.3">
      <c r="D29" s="55"/>
      <c r="J29" s="12"/>
      <c r="K29" s="8"/>
      <c r="L29" s="8"/>
      <c r="M29" s="8"/>
      <c r="N29" s="8"/>
      <c r="O29" s="8"/>
      <c r="P29" s="8"/>
    </row>
    <row r="30" spans="3:16" x14ac:dyDescent="0.3">
      <c r="C30" t="s">
        <v>28</v>
      </c>
      <c r="D30" s="61">
        <f>SUM(D22:D29)</f>
        <v>420397</v>
      </c>
      <c r="J30" s="12"/>
      <c r="K30" s="8"/>
      <c r="L30" s="8"/>
      <c r="M30" s="8"/>
      <c r="N30" s="8"/>
      <c r="O30" s="8"/>
      <c r="P30" s="8"/>
    </row>
    <row r="31" spans="3:16" x14ac:dyDescent="0.3">
      <c r="D31" s="55"/>
      <c r="J31" s="33"/>
      <c r="K31" s="8"/>
      <c r="L31" s="65"/>
      <c r="M31" s="65"/>
      <c r="N31" s="65"/>
      <c r="O31" s="65"/>
      <c r="P31" s="8"/>
    </row>
    <row r="32" spans="3:16" x14ac:dyDescent="0.3">
      <c r="C32" t="s">
        <v>473</v>
      </c>
      <c r="D32" s="55">
        <f>D30</f>
        <v>420397</v>
      </c>
      <c r="E32" s="180"/>
      <c r="K32" s="8"/>
      <c r="L32" s="65"/>
      <c r="M32" s="65"/>
      <c r="N32" s="65"/>
      <c r="O32" s="65"/>
      <c r="P32" s="8"/>
    </row>
    <row r="33" spans="3:16" x14ac:dyDescent="0.3">
      <c r="C33" t="s">
        <v>485</v>
      </c>
      <c r="D33" s="12">
        <f>+'Year 3'!D33</f>
        <v>0.505</v>
      </c>
      <c r="K33" s="8"/>
      <c r="L33" s="65"/>
      <c r="M33" s="65"/>
      <c r="N33" s="65"/>
      <c r="O33" s="65"/>
      <c r="P33" s="8"/>
    </row>
    <row r="34" spans="3:16" x14ac:dyDescent="0.3">
      <c r="C34" t="s">
        <v>475</v>
      </c>
      <c r="D34" s="61">
        <f>D32*D33</f>
        <v>212300</v>
      </c>
      <c r="K34" s="8"/>
      <c r="L34" s="8"/>
      <c r="M34" s="8"/>
      <c r="N34" s="8"/>
      <c r="O34" s="8"/>
      <c r="P34" s="8"/>
    </row>
    <row r="35" spans="3:16" ht="15" thickBot="1" x14ac:dyDescent="0.35">
      <c r="D35" s="62"/>
      <c r="I35" s="5"/>
      <c r="J35" s="5"/>
      <c r="K35" s="66"/>
      <c r="L35" s="66"/>
      <c r="M35" s="66"/>
      <c r="N35" s="66"/>
      <c r="O35" s="66"/>
      <c r="P35" s="66"/>
    </row>
    <row r="36" spans="3:16" ht="15" thickTop="1" x14ac:dyDescent="0.3">
      <c r="C36" t="s">
        <v>30</v>
      </c>
      <c r="D36" s="55">
        <f>D30+D34</f>
        <v>632697</v>
      </c>
      <c r="K36" s="8"/>
      <c r="L36" s="8"/>
      <c r="M36" s="8"/>
      <c r="N36" s="8"/>
      <c r="O36" s="8"/>
      <c r="P36" s="8"/>
    </row>
    <row r="37" spans="3:16" x14ac:dyDescent="0.3">
      <c r="D37" s="48"/>
    </row>
    <row r="40" spans="3:16" x14ac:dyDescent="0.3">
      <c r="C40" s="175" t="s">
        <v>507</v>
      </c>
      <c r="D40" s="55">
        <v>185100</v>
      </c>
    </row>
    <row r="41" spans="3:16" x14ac:dyDescent="0.3">
      <c r="C41" s="175" t="s">
        <v>508</v>
      </c>
      <c r="D41" s="55">
        <v>138825</v>
      </c>
    </row>
    <row r="48" spans="3:16" s="124" customFormat="1" ht="18" x14ac:dyDescent="0.35">
      <c r="C48" s="129" t="s">
        <v>486</v>
      </c>
    </row>
    <row r="49" spans="3:16" s="124" customFormat="1" x14ac:dyDescent="0.3"/>
    <row r="50" spans="3:16" s="124" customFormat="1" ht="59.25" customHeight="1" x14ac:dyDescent="0.3">
      <c r="C50" s="128" t="s">
        <v>2</v>
      </c>
      <c r="D50" s="125"/>
      <c r="E50" s="124" t="s">
        <v>4</v>
      </c>
      <c r="F50" s="133" t="s">
        <v>477</v>
      </c>
      <c r="G50" s="125" t="s">
        <v>487</v>
      </c>
      <c r="H50" s="128" t="s">
        <v>5</v>
      </c>
      <c r="I50" s="125" t="s">
        <v>496</v>
      </c>
      <c r="J50" s="125" t="s">
        <v>32</v>
      </c>
      <c r="K50" s="125" t="s">
        <v>39</v>
      </c>
      <c r="L50" s="125" t="s">
        <v>493</v>
      </c>
      <c r="M50" s="125" t="s">
        <v>494</v>
      </c>
      <c r="N50" s="125" t="s">
        <v>495</v>
      </c>
      <c r="O50" s="125" t="s">
        <v>480</v>
      </c>
    </row>
    <row r="51" spans="3:16" s="124" customFormat="1" x14ac:dyDescent="0.3">
      <c r="C51" s="73" t="str">
        <f t="shared" ref="C51:C56" si="9">IF(E4&gt;$D$40,C4,"")</f>
        <v/>
      </c>
      <c r="D51" s="73"/>
      <c r="E51" s="54" t="str">
        <f t="shared" ref="E51:E56" si="10">IF(E4&gt;$D$40,E4,"")</f>
        <v/>
      </c>
      <c r="F51" s="54" t="str">
        <f t="shared" ref="F51:F56" si="11">IF(E4&gt;$D$40,$D$40,"")</f>
        <v/>
      </c>
      <c r="G51" s="54" t="str">
        <f t="shared" ref="G51:G56" si="12">IF(E4&gt;$D$40,(E51-F51),"")</f>
        <v/>
      </c>
      <c r="H51" s="74" t="str">
        <f t="shared" ref="H51:H56" si="13">IF(E4&gt;$D$40,G4,"")</f>
        <v/>
      </c>
      <c r="I51" s="54" t="str">
        <f t="shared" ref="I51:I56" si="14">IF(E4&gt;$D$40,G51*H51,"")</f>
        <v/>
      </c>
      <c r="J51" s="54" t="str">
        <f>IF(E4&gt;DETAILED!$D$40,$Q$5,"")</f>
        <v/>
      </c>
      <c r="K51" s="76" t="str">
        <f t="shared" ref="K51:K56" si="15">IF(E4&gt;$D$40,$R$4,"")</f>
        <v/>
      </c>
      <c r="L51" s="77" t="str">
        <f t="shared" ref="L51:L59" si="16">IFERROR((J51*H51)*(G51/E51),"")</f>
        <v/>
      </c>
      <c r="M51" s="54" t="str">
        <f t="shared" ref="M51:M56" si="17">IF( E4&gt;$D$40,K51*I51,"")</f>
        <v/>
      </c>
      <c r="N51" s="54" t="str">
        <f t="shared" ref="N51:N59" si="18">IFERROR((L51+M51),"")</f>
        <v/>
      </c>
      <c r="O51" s="54" t="str">
        <f t="shared" ref="O51:O59" si="19">IFERROR((I51+N51),"")</f>
        <v/>
      </c>
    </row>
    <row r="52" spans="3:16" s="124" customFormat="1" x14ac:dyDescent="0.3">
      <c r="C52" s="73" t="str">
        <f t="shared" si="9"/>
        <v/>
      </c>
      <c r="D52" s="73"/>
      <c r="E52" s="54" t="str">
        <f t="shared" si="10"/>
        <v/>
      </c>
      <c r="F52" s="54" t="str">
        <f t="shared" si="11"/>
        <v/>
      </c>
      <c r="G52" s="54" t="str">
        <f t="shared" si="12"/>
        <v/>
      </c>
      <c r="H52" s="74" t="str">
        <f t="shared" si="13"/>
        <v/>
      </c>
      <c r="I52" s="54" t="str">
        <f t="shared" si="14"/>
        <v/>
      </c>
      <c r="J52" s="54" t="str">
        <f>IF(E5&gt;DETAILED!$D$40,$Q$5,"")</f>
        <v/>
      </c>
      <c r="K52" s="76" t="str">
        <f t="shared" si="15"/>
        <v/>
      </c>
      <c r="L52" s="77" t="str">
        <f t="shared" si="16"/>
        <v/>
      </c>
      <c r="M52" s="54" t="str">
        <f t="shared" si="17"/>
        <v/>
      </c>
      <c r="N52" s="54" t="str">
        <f t="shared" si="18"/>
        <v/>
      </c>
      <c r="O52" s="54" t="str">
        <f t="shared" si="19"/>
        <v/>
      </c>
    </row>
    <row r="53" spans="3:16" s="124" customFormat="1" x14ac:dyDescent="0.3">
      <c r="C53" s="73" t="str">
        <f t="shared" si="9"/>
        <v/>
      </c>
      <c r="D53" s="73"/>
      <c r="E53" s="54" t="str">
        <f t="shared" si="10"/>
        <v/>
      </c>
      <c r="F53" s="54" t="str">
        <f t="shared" si="11"/>
        <v/>
      </c>
      <c r="G53" s="54" t="str">
        <f t="shared" si="12"/>
        <v/>
      </c>
      <c r="H53" s="74" t="str">
        <f t="shared" si="13"/>
        <v/>
      </c>
      <c r="I53" s="54" t="str">
        <f t="shared" si="14"/>
        <v/>
      </c>
      <c r="J53" s="54" t="str">
        <f>IF(E6&gt;DETAILED!$D$40,$Q$5,"")</f>
        <v/>
      </c>
      <c r="K53" s="76" t="str">
        <f t="shared" si="15"/>
        <v/>
      </c>
      <c r="L53" s="77" t="str">
        <f t="shared" si="16"/>
        <v/>
      </c>
      <c r="M53" s="54" t="str">
        <f t="shared" si="17"/>
        <v/>
      </c>
      <c r="N53" s="54" t="str">
        <f t="shared" si="18"/>
        <v/>
      </c>
      <c r="O53" s="54" t="str">
        <f t="shared" si="19"/>
        <v/>
      </c>
    </row>
    <row r="54" spans="3:16" s="124" customFormat="1" x14ac:dyDescent="0.3">
      <c r="C54" s="73" t="str">
        <f t="shared" si="9"/>
        <v/>
      </c>
      <c r="D54" s="73"/>
      <c r="E54" s="54" t="str">
        <f t="shared" si="10"/>
        <v/>
      </c>
      <c r="F54" s="54" t="str">
        <f t="shared" si="11"/>
        <v/>
      </c>
      <c r="G54" s="54" t="str">
        <f t="shared" si="12"/>
        <v/>
      </c>
      <c r="H54" s="74" t="str">
        <f t="shared" si="13"/>
        <v/>
      </c>
      <c r="I54" s="54" t="str">
        <f t="shared" si="14"/>
        <v/>
      </c>
      <c r="J54" s="54" t="str">
        <f>IF(E7&gt;DETAILED!$D$40,$Q$5,"")</f>
        <v/>
      </c>
      <c r="K54" s="76" t="str">
        <f t="shared" si="15"/>
        <v/>
      </c>
      <c r="L54" s="77" t="str">
        <f t="shared" si="16"/>
        <v/>
      </c>
      <c r="M54" s="54" t="str">
        <f t="shared" si="17"/>
        <v/>
      </c>
      <c r="N54" s="54" t="str">
        <f t="shared" si="18"/>
        <v/>
      </c>
      <c r="O54" s="54" t="str">
        <f t="shared" si="19"/>
        <v/>
      </c>
    </row>
    <row r="55" spans="3:16" s="124" customFormat="1" x14ac:dyDescent="0.3">
      <c r="C55" s="73" t="str">
        <f t="shared" si="9"/>
        <v>Kurt Hodges</v>
      </c>
      <c r="D55" s="73"/>
      <c r="E55" s="54">
        <f t="shared" si="10"/>
        <v>244078</v>
      </c>
      <c r="F55" s="54">
        <f t="shared" si="11"/>
        <v>185100</v>
      </c>
      <c r="G55" s="54">
        <f t="shared" si="12"/>
        <v>58978</v>
      </c>
      <c r="H55" s="74">
        <f t="shared" si="13"/>
        <v>0.05</v>
      </c>
      <c r="I55" s="54">
        <f t="shared" si="14"/>
        <v>2949</v>
      </c>
      <c r="J55" s="54">
        <f>IF(E8&gt;DETAILED!$D$40,$Q$5,"")</f>
        <v>12090</v>
      </c>
      <c r="K55" s="76">
        <f t="shared" si="15"/>
        <v>0.246</v>
      </c>
      <c r="L55" s="77">
        <f t="shared" si="16"/>
        <v>146.07</v>
      </c>
      <c r="M55" s="54">
        <f t="shared" si="17"/>
        <v>725</v>
      </c>
      <c r="N55" s="54">
        <f t="shared" si="18"/>
        <v>871</v>
      </c>
      <c r="O55" s="54">
        <f t="shared" si="19"/>
        <v>3820</v>
      </c>
    </row>
    <row r="56" spans="3:16" s="124" customFormat="1" x14ac:dyDescent="0.3">
      <c r="C56" s="73" t="str">
        <f t="shared" si="9"/>
        <v/>
      </c>
      <c r="D56" s="73"/>
      <c r="E56" s="54" t="str">
        <f t="shared" si="10"/>
        <v/>
      </c>
      <c r="F56" s="54" t="str">
        <f t="shared" si="11"/>
        <v/>
      </c>
      <c r="G56" s="54" t="str">
        <f t="shared" si="12"/>
        <v/>
      </c>
      <c r="H56" s="74" t="str">
        <f t="shared" si="13"/>
        <v/>
      </c>
      <c r="I56" s="54" t="str">
        <f t="shared" si="14"/>
        <v/>
      </c>
      <c r="J56" s="54" t="str">
        <f>IF(E9&gt;DETAILED!$D$40,$Q$5,"")</f>
        <v/>
      </c>
      <c r="K56" s="76" t="str">
        <f t="shared" si="15"/>
        <v/>
      </c>
      <c r="L56" s="77" t="str">
        <f t="shared" si="16"/>
        <v/>
      </c>
      <c r="M56" s="54" t="str">
        <f t="shared" si="17"/>
        <v/>
      </c>
      <c r="N56" s="54" t="str">
        <f t="shared" si="18"/>
        <v/>
      </c>
      <c r="O56" s="54" t="str">
        <f t="shared" si="19"/>
        <v/>
      </c>
    </row>
    <row r="57" spans="3:16" s="124" customFormat="1" x14ac:dyDescent="0.3">
      <c r="C57" s="134" t="str">
        <f>IF(E13&gt;$D$41,C13,"")</f>
        <v/>
      </c>
      <c r="D57" s="134"/>
      <c r="E57" s="135" t="str">
        <f>IF(E13&gt;$D$41,E13,"")</f>
        <v/>
      </c>
      <c r="F57" s="135" t="str">
        <f>IF(E13&gt;$D$41,$D$41,"")</f>
        <v/>
      </c>
      <c r="G57" s="135" t="str">
        <f>IF(E13&gt;$D$41,(E57-F57),"")</f>
        <v/>
      </c>
      <c r="H57" s="136" t="str">
        <f>IF(E13&gt;$D$41,G13,"")</f>
        <v/>
      </c>
      <c r="I57" s="135" t="str">
        <f>IF(E13&gt;$D$41,G57*H57,"")</f>
        <v/>
      </c>
      <c r="J57" s="135" t="str">
        <f>IF(E13&gt;DETAILED!$D$41,$Q$5,"")</f>
        <v/>
      </c>
      <c r="K57" s="172" t="str">
        <f>IF(E13&gt;$D$41,$R$4,"")</f>
        <v/>
      </c>
      <c r="L57" s="173" t="str">
        <f t="shared" si="16"/>
        <v/>
      </c>
      <c r="M57" s="135" t="str">
        <f>IF( E13&gt;$D$41,K57*I57,"")</f>
        <v/>
      </c>
      <c r="N57" s="135" t="str">
        <f t="shared" si="18"/>
        <v/>
      </c>
      <c r="O57" s="135" t="str">
        <f t="shared" si="19"/>
        <v/>
      </c>
    </row>
    <row r="58" spans="3:16" s="124" customFormat="1" x14ac:dyDescent="0.3">
      <c r="C58" s="176"/>
      <c r="D58" s="134"/>
      <c r="E58" s="177"/>
      <c r="F58" s="135"/>
      <c r="G58" s="135"/>
      <c r="H58" s="136"/>
      <c r="I58" s="135"/>
      <c r="J58" s="135"/>
      <c r="K58" s="172"/>
      <c r="L58" s="173"/>
      <c r="M58" s="135"/>
      <c r="N58" s="135"/>
      <c r="O58" s="135"/>
    </row>
    <row r="59" spans="3:16" s="124" customFormat="1" x14ac:dyDescent="0.3">
      <c r="C59" s="176" t="str">
        <f>IF(E15&gt;$D$41,C15,"")</f>
        <v/>
      </c>
      <c r="D59" s="134"/>
      <c r="E59" s="177" t="str">
        <f>IF(E15&gt;$D$41,E15,"")</f>
        <v/>
      </c>
      <c r="F59" s="135" t="str">
        <f>IF(E15&gt;$D$41,$D$41,"")</f>
        <v/>
      </c>
      <c r="G59" s="135" t="str">
        <f>IF(E15&gt;$D$41,(E59-F59),"")</f>
        <v/>
      </c>
      <c r="H59" s="136" t="str">
        <f>IF(E15&gt;$D$41,G15,"")</f>
        <v/>
      </c>
      <c r="I59" s="135" t="str">
        <f>IF(E15&gt;$D$41,G59*H59,"")</f>
        <v/>
      </c>
      <c r="J59" s="135" t="str">
        <f>IF(E15&gt;DETAILED!$D$41,$Q$5,"")</f>
        <v/>
      </c>
      <c r="K59" s="172" t="str">
        <f>IF(E15&gt;$D$41,$R$4,"")</f>
        <v/>
      </c>
      <c r="L59" s="173" t="str">
        <f t="shared" si="16"/>
        <v/>
      </c>
      <c r="M59" s="135" t="str">
        <f>IF( E15&gt;$D$41,K59*I59,"")</f>
        <v/>
      </c>
      <c r="N59" s="135" t="str">
        <f t="shared" si="18"/>
        <v/>
      </c>
      <c r="O59" s="135" t="str">
        <f t="shared" si="19"/>
        <v/>
      </c>
    </row>
    <row r="60" spans="3:16" s="126" customFormat="1" x14ac:dyDescent="0.3">
      <c r="C60" s="176"/>
      <c r="D60" s="134"/>
      <c r="E60" s="177"/>
      <c r="F60" s="135"/>
      <c r="G60" s="135"/>
      <c r="H60" s="136"/>
      <c r="I60" s="135"/>
      <c r="J60" s="135"/>
      <c r="K60" s="172"/>
      <c r="L60" s="135"/>
      <c r="M60" s="135"/>
      <c r="N60" s="135"/>
      <c r="O60" s="135"/>
    </row>
    <row r="61" spans="3:16" s="124" customFormat="1" x14ac:dyDescent="0.3">
      <c r="C61" s="132" t="s">
        <v>21</v>
      </c>
      <c r="D61" s="132"/>
      <c r="E61" s="121" t="str">
        <f>IF(E17&gt;$D$40,E17,"")</f>
        <v/>
      </c>
      <c r="F61" s="121"/>
      <c r="G61" s="121" t="str">
        <f>IF(E17&gt;$D$40,$D$40,"")</f>
        <v/>
      </c>
      <c r="H61" s="132"/>
      <c r="I61" s="121">
        <f>SUM(I51:I60)</f>
        <v>2949</v>
      </c>
      <c r="J61" s="121">
        <f>SUM(J51:J60)</f>
        <v>12090</v>
      </c>
      <c r="K61" s="121"/>
      <c r="L61" s="121">
        <f>SUM(L51:L60)</f>
        <v>146</v>
      </c>
      <c r="M61" s="121">
        <f>SUM(M51:M60)</f>
        <v>725</v>
      </c>
      <c r="N61" s="121">
        <f>SUM(N51:N60)</f>
        <v>871</v>
      </c>
      <c r="O61" s="121">
        <f>SUM(O51:O60)</f>
        <v>3820</v>
      </c>
      <c r="P61" s="121"/>
    </row>
    <row r="62" spans="3:16" s="124" customFormat="1" x14ac:dyDescent="0.3">
      <c r="H62" s="126"/>
      <c r="N62" s="127"/>
      <c r="O62" s="127"/>
      <c r="P62" s="127"/>
    </row>
    <row r="63" spans="3:16" s="124" customFormat="1" x14ac:dyDescent="0.3"/>
    <row r="64" spans="3:16" x14ac:dyDescent="0.3">
      <c r="F64" s="69"/>
    </row>
    <row r="65" spans="1:6" x14ac:dyDescent="0.3">
      <c r="A65" s="69"/>
      <c r="B65" s="69"/>
      <c r="F65" s="69"/>
    </row>
    <row r="66" spans="1:6" x14ac:dyDescent="0.3">
      <c r="A66" s="69"/>
      <c r="B66" s="69"/>
      <c r="F66" s="69"/>
    </row>
    <row r="67" spans="1:6" x14ac:dyDescent="0.3">
      <c r="A67" s="69"/>
      <c r="B67" s="69"/>
      <c r="F67" s="69"/>
    </row>
    <row r="68" spans="1:6" x14ac:dyDescent="0.3">
      <c r="A68" s="69"/>
      <c r="B68" s="69"/>
      <c r="F68" s="69"/>
    </row>
    <row r="69" spans="1:6" x14ac:dyDescent="0.3">
      <c r="A69" s="69"/>
      <c r="B69" s="69"/>
      <c r="F69" s="69"/>
    </row>
    <row r="70" spans="1:6" x14ac:dyDescent="0.3">
      <c r="A70" s="69"/>
      <c r="B70" s="69"/>
      <c r="F70" s="69"/>
    </row>
    <row r="71" spans="1:6" x14ac:dyDescent="0.3">
      <c r="A71" s="69"/>
      <c r="B71" s="69"/>
      <c r="F71" s="69"/>
    </row>
    <row r="72" spans="1:6" x14ac:dyDescent="0.3">
      <c r="A72" s="69"/>
      <c r="B72" s="69"/>
      <c r="F72" s="69"/>
    </row>
    <row r="73" spans="1:6" x14ac:dyDescent="0.3">
      <c r="A73" s="69"/>
      <c r="B73" s="69"/>
      <c r="F73" s="69"/>
    </row>
    <row r="74" spans="1:6" x14ac:dyDescent="0.3">
      <c r="A74" s="69"/>
      <c r="B74" s="69"/>
      <c r="F74" s="69"/>
    </row>
    <row r="75" spans="1:6" x14ac:dyDescent="0.3">
      <c r="A75" s="69"/>
      <c r="B75" s="69"/>
      <c r="F75" s="69"/>
    </row>
    <row r="76" spans="1:6" x14ac:dyDescent="0.3">
      <c r="A76" s="69"/>
      <c r="B76" s="69"/>
      <c r="F76" s="69"/>
    </row>
    <row r="77" spans="1:6" x14ac:dyDescent="0.3">
      <c r="A77" s="69"/>
      <c r="B77" s="69"/>
      <c r="F77" s="69"/>
    </row>
    <row r="78" spans="1:6" x14ac:dyDescent="0.3">
      <c r="A78" s="69"/>
      <c r="B78" s="69"/>
      <c r="F78" s="69"/>
    </row>
    <row r="79" spans="1:6" x14ac:dyDescent="0.3">
      <c r="A79" s="69"/>
      <c r="B79" s="69"/>
      <c r="F79" s="69"/>
    </row>
    <row r="80" spans="1:6" x14ac:dyDescent="0.3">
      <c r="A80" s="69"/>
      <c r="B80" s="69"/>
      <c r="F80" s="69"/>
    </row>
    <row r="81" spans="1:6" x14ac:dyDescent="0.3">
      <c r="A81" s="69"/>
      <c r="B81" s="69"/>
      <c r="F81" s="69"/>
    </row>
    <row r="82" spans="1:6" x14ac:dyDescent="0.3">
      <c r="A82" s="69"/>
      <c r="B82" s="69"/>
      <c r="F82" s="69"/>
    </row>
    <row r="83" spans="1:6" x14ac:dyDescent="0.3">
      <c r="A83" s="69"/>
      <c r="B83" s="69"/>
      <c r="F83" s="69"/>
    </row>
    <row r="84" spans="1:6" x14ac:dyDescent="0.3">
      <c r="A84" s="69"/>
      <c r="B84" s="69"/>
      <c r="F84" s="69"/>
    </row>
    <row r="85" spans="1:6" x14ac:dyDescent="0.3">
      <c r="A85" s="69"/>
      <c r="B85" s="69"/>
      <c r="F85" s="69"/>
    </row>
    <row r="86" spans="1:6" x14ac:dyDescent="0.3">
      <c r="A86" s="69"/>
      <c r="B86" s="69"/>
      <c r="F86" s="69"/>
    </row>
    <row r="87" spans="1:6" x14ac:dyDescent="0.3">
      <c r="A87" s="69"/>
      <c r="B87" s="69"/>
      <c r="F87" s="69"/>
    </row>
    <row r="88" spans="1:6" x14ac:dyDescent="0.3">
      <c r="A88" s="69"/>
      <c r="B88" s="69"/>
      <c r="F88" s="69"/>
    </row>
    <row r="89" spans="1:6" x14ac:dyDescent="0.3">
      <c r="A89" s="69"/>
      <c r="B89" s="69"/>
      <c r="F89" s="69"/>
    </row>
    <row r="90" spans="1:6" x14ac:dyDescent="0.3">
      <c r="A90" s="69"/>
      <c r="B90" s="69"/>
      <c r="F90" s="69"/>
    </row>
    <row r="91" spans="1:6" x14ac:dyDescent="0.3">
      <c r="A91" s="69"/>
      <c r="B91" s="69"/>
      <c r="F91" s="69"/>
    </row>
    <row r="92" spans="1:6" x14ac:dyDescent="0.3">
      <c r="A92" s="69"/>
      <c r="B92" s="69"/>
      <c r="F92" s="69"/>
    </row>
    <row r="93" spans="1:6" x14ac:dyDescent="0.3">
      <c r="A93" s="69"/>
      <c r="B93" s="69"/>
      <c r="F93" s="69"/>
    </row>
    <row r="94" spans="1:6" x14ac:dyDescent="0.3">
      <c r="A94" s="69"/>
      <c r="B94" s="69"/>
      <c r="F94" s="69"/>
    </row>
    <row r="95" spans="1:6" x14ac:dyDescent="0.3">
      <c r="A95" s="69"/>
      <c r="B95" s="69"/>
      <c r="F95" s="69"/>
    </row>
    <row r="96" spans="1:6" x14ac:dyDescent="0.3">
      <c r="A96" s="69"/>
      <c r="B96" s="69"/>
      <c r="F96" s="69"/>
    </row>
    <row r="97" spans="1:6" x14ac:dyDescent="0.3">
      <c r="A97" s="69"/>
      <c r="B97" s="69"/>
      <c r="F97" s="69"/>
    </row>
    <row r="98" spans="1:6" x14ac:dyDescent="0.3">
      <c r="A98" s="69"/>
      <c r="B98" s="69"/>
      <c r="F98" s="69"/>
    </row>
    <row r="99" spans="1:6" x14ac:dyDescent="0.3">
      <c r="A99" s="69"/>
      <c r="B99" s="69"/>
      <c r="F99" s="69"/>
    </row>
    <row r="100" spans="1:6" x14ac:dyDescent="0.3">
      <c r="A100" s="69"/>
      <c r="B100" s="69"/>
      <c r="F100" s="69"/>
    </row>
    <row r="101" spans="1:6" x14ac:dyDescent="0.3">
      <c r="A101" s="69"/>
      <c r="B101" s="69"/>
      <c r="F101" s="69"/>
    </row>
    <row r="102" spans="1:6" x14ac:dyDescent="0.3">
      <c r="A102" s="69"/>
      <c r="B102" s="69"/>
      <c r="F102" s="69"/>
    </row>
    <row r="103" spans="1:6" x14ac:dyDescent="0.3">
      <c r="A103" s="69"/>
      <c r="B103" s="69"/>
      <c r="F103" s="69"/>
    </row>
    <row r="104" spans="1:6" x14ac:dyDescent="0.3">
      <c r="A104" s="69"/>
      <c r="B104" s="69"/>
      <c r="F104" s="69"/>
    </row>
    <row r="105" spans="1:6" x14ac:dyDescent="0.3">
      <c r="A105" s="69"/>
      <c r="B105" s="69"/>
      <c r="F105" s="69"/>
    </row>
    <row r="106" spans="1:6" x14ac:dyDescent="0.3">
      <c r="A106" s="69"/>
      <c r="B106" s="69"/>
      <c r="F106" s="69"/>
    </row>
    <row r="107" spans="1:6" x14ac:dyDescent="0.3">
      <c r="A107" s="69"/>
      <c r="B107" s="69"/>
      <c r="F107" s="69"/>
    </row>
    <row r="108" spans="1:6" x14ac:dyDescent="0.3">
      <c r="A108" s="69"/>
      <c r="B108" s="69"/>
      <c r="F108" s="69"/>
    </row>
    <row r="109" spans="1:6" x14ac:dyDescent="0.3">
      <c r="A109" s="69"/>
      <c r="B109" s="69"/>
      <c r="F109" s="69"/>
    </row>
    <row r="110" spans="1:6" x14ac:dyDescent="0.3">
      <c r="A110" s="69"/>
      <c r="B110" s="69"/>
      <c r="F110" s="69"/>
    </row>
    <row r="111" spans="1:6" x14ac:dyDescent="0.3">
      <c r="A111" s="69"/>
      <c r="B111" s="69"/>
      <c r="F111" s="69"/>
    </row>
    <row r="112" spans="1:6" x14ac:dyDescent="0.3">
      <c r="A112" s="69"/>
      <c r="B112" s="69"/>
      <c r="F112" s="69"/>
    </row>
    <row r="113" spans="1:6" x14ac:dyDescent="0.3">
      <c r="A113" s="69"/>
      <c r="B113" s="69"/>
      <c r="F113" s="69"/>
    </row>
    <row r="114" spans="1:6" x14ac:dyDescent="0.3">
      <c r="A114" s="69"/>
      <c r="B114" s="69"/>
      <c r="F114" s="69"/>
    </row>
    <row r="115" spans="1:6" x14ac:dyDescent="0.3">
      <c r="A115" s="69"/>
      <c r="B115" s="69"/>
      <c r="F115" s="69"/>
    </row>
    <row r="116" spans="1:6" x14ac:dyDescent="0.3">
      <c r="A116" s="69"/>
      <c r="B116" s="69"/>
      <c r="F116" s="69"/>
    </row>
    <row r="117" spans="1:6" x14ac:dyDescent="0.3">
      <c r="A117" s="69"/>
      <c r="B117" s="69"/>
      <c r="F117" s="69"/>
    </row>
    <row r="118" spans="1:6" x14ac:dyDescent="0.3">
      <c r="A118" s="69"/>
      <c r="B118" s="69"/>
      <c r="F118" s="69"/>
    </row>
    <row r="119" spans="1:6" x14ac:dyDescent="0.3">
      <c r="A119" s="69"/>
      <c r="B119" s="69"/>
      <c r="F119" s="69"/>
    </row>
    <row r="120" spans="1:6" x14ac:dyDescent="0.3">
      <c r="A120" s="69"/>
      <c r="B120" s="69"/>
      <c r="F120" s="69"/>
    </row>
    <row r="121" spans="1:6" x14ac:dyDescent="0.3">
      <c r="A121" s="69"/>
      <c r="B121" s="69"/>
      <c r="F121" s="69"/>
    </row>
    <row r="122" spans="1:6" x14ac:dyDescent="0.3">
      <c r="A122" s="69"/>
      <c r="B122" s="69"/>
      <c r="F122" s="69"/>
    </row>
    <row r="123" spans="1:6" x14ac:dyDescent="0.3">
      <c r="A123" s="69"/>
      <c r="B123" s="69"/>
      <c r="F123" s="69"/>
    </row>
    <row r="124" spans="1:6" x14ac:dyDescent="0.3">
      <c r="A124" s="69"/>
      <c r="B124" s="69"/>
      <c r="F124" s="69"/>
    </row>
    <row r="125" spans="1:6" x14ac:dyDescent="0.3">
      <c r="A125" s="69"/>
      <c r="B125" s="69"/>
      <c r="F125" s="69"/>
    </row>
    <row r="126" spans="1:6" x14ac:dyDescent="0.3">
      <c r="A126" s="69"/>
      <c r="B126" s="69"/>
      <c r="F126" s="69"/>
    </row>
    <row r="127" spans="1:6" x14ac:dyDescent="0.3">
      <c r="A127" s="69"/>
      <c r="B127" s="69"/>
      <c r="F127" s="69"/>
    </row>
    <row r="128" spans="1:6" x14ac:dyDescent="0.3">
      <c r="A128" s="69"/>
      <c r="B128" s="69"/>
      <c r="F128" s="69"/>
    </row>
    <row r="129" spans="1:6" x14ac:dyDescent="0.3">
      <c r="A129" s="69"/>
      <c r="B129" s="69"/>
      <c r="F129" s="69"/>
    </row>
    <row r="130" spans="1:6" x14ac:dyDescent="0.3">
      <c r="A130" s="69"/>
      <c r="B130" s="69"/>
      <c r="F130" s="69"/>
    </row>
    <row r="131" spans="1:6" x14ac:dyDescent="0.3">
      <c r="A131" s="69"/>
      <c r="B131" s="69"/>
      <c r="F131" s="69"/>
    </row>
    <row r="132" spans="1:6" x14ac:dyDescent="0.3">
      <c r="A132" s="69"/>
      <c r="B132" s="69"/>
      <c r="F132" s="69"/>
    </row>
    <row r="133" spans="1:6" x14ac:dyDescent="0.3">
      <c r="A133" s="69"/>
      <c r="B133" s="69"/>
      <c r="F133" s="69"/>
    </row>
    <row r="134" spans="1:6" x14ac:dyDescent="0.3">
      <c r="A134" s="69"/>
      <c r="B134" s="69"/>
      <c r="F134" s="69"/>
    </row>
    <row r="135" spans="1:6" x14ac:dyDescent="0.3">
      <c r="A135" s="69"/>
      <c r="B135" s="69"/>
      <c r="F135" s="69"/>
    </row>
    <row r="136" spans="1:6" x14ac:dyDescent="0.3">
      <c r="A136" s="69"/>
      <c r="B136" s="69"/>
      <c r="F136" s="69"/>
    </row>
    <row r="137" spans="1:6" x14ac:dyDescent="0.3">
      <c r="A137" s="69"/>
      <c r="B137" s="69"/>
      <c r="F137" s="69"/>
    </row>
    <row r="138" spans="1:6" x14ac:dyDescent="0.3">
      <c r="A138" s="69"/>
      <c r="B138" s="69"/>
      <c r="F138" s="69"/>
    </row>
    <row r="139" spans="1:6" x14ac:dyDescent="0.3">
      <c r="A139" s="69"/>
      <c r="B139" s="69"/>
      <c r="F139" s="69"/>
    </row>
    <row r="140" spans="1:6" x14ac:dyDescent="0.3">
      <c r="A140" s="69"/>
      <c r="B140" s="69"/>
      <c r="F140" s="69"/>
    </row>
    <row r="141" spans="1:6" x14ac:dyDescent="0.3">
      <c r="A141" s="69"/>
      <c r="B141" s="69"/>
      <c r="F141" s="69"/>
    </row>
    <row r="142" spans="1:6" x14ac:dyDescent="0.3">
      <c r="A142" s="69"/>
      <c r="B142" s="69"/>
      <c r="F142" s="69"/>
    </row>
    <row r="143" spans="1:6" x14ac:dyDescent="0.3">
      <c r="A143" s="69"/>
      <c r="B143" s="69"/>
      <c r="F143" s="69"/>
    </row>
    <row r="144" spans="1:6" x14ac:dyDescent="0.3">
      <c r="A144" s="69"/>
      <c r="B144" s="69"/>
      <c r="F144" s="69"/>
    </row>
    <row r="145" spans="1:6" x14ac:dyDescent="0.3">
      <c r="A145" s="69"/>
      <c r="B145" s="69"/>
      <c r="F145" s="69"/>
    </row>
    <row r="146" spans="1:6" x14ac:dyDescent="0.3">
      <c r="A146" s="69"/>
      <c r="B146" s="69"/>
      <c r="F146" s="69"/>
    </row>
    <row r="147" spans="1:6" x14ac:dyDescent="0.3">
      <c r="A147" s="69"/>
      <c r="B147" s="69"/>
      <c r="F147" s="69"/>
    </row>
    <row r="148" spans="1:6" x14ac:dyDescent="0.3">
      <c r="A148" s="69"/>
      <c r="B148" s="69"/>
      <c r="F148" s="69"/>
    </row>
    <row r="149" spans="1:6" x14ac:dyDescent="0.3">
      <c r="A149" s="69"/>
      <c r="B149" s="69"/>
      <c r="F149" s="69"/>
    </row>
    <row r="150" spans="1:6" x14ac:dyDescent="0.3">
      <c r="A150" s="69"/>
      <c r="B150" s="69"/>
      <c r="F150" s="69"/>
    </row>
    <row r="151" spans="1:6" x14ac:dyDescent="0.3">
      <c r="A151" s="69"/>
      <c r="B151" s="69"/>
      <c r="F151" s="69"/>
    </row>
    <row r="152" spans="1:6" x14ac:dyDescent="0.3">
      <c r="A152" s="69"/>
      <c r="B152" s="69"/>
      <c r="F152" s="69"/>
    </row>
    <row r="153" spans="1:6" x14ac:dyDescent="0.3">
      <c r="A153" s="69"/>
      <c r="B153" s="69"/>
      <c r="F153" s="69"/>
    </row>
    <row r="154" spans="1:6" x14ac:dyDescent="0.3">
      <c r="A154" s="69"/>
      <c r="B154" s="69"/>
      <c r="F154" s="69"/>
    </row>
    <row r="155" spans="1:6" x14ac:dyDescent="0.3">
      <c r="A155" s="69"/>
      <c r="B155" s="69"/>
      <c r="F155" s="69"/>
    </row>
    <row r="156" spans="1:6" x14ac:dyDescent="0.3">
      <c r="A156" s="69"/>
      <c r="B156" s="69"/>
      <c r="F156" s="69"/>
    </row>
    <row r="157" spans="1:6" x14ac:dyDescent="0.3">
      <c r="A157" s="69"/>
      <c r="B157" s="69"/>
      <c r="F157" s="69"/>
    </row>
    <row r="158" spans="1:6" x14ac:dyDescent="0.3">
      <c r="A158" s="69"/>
      <c r="B158" s="69"/>
      <c r="F158" s="69"/>
    </row>
    <row r="159" spans="1:6" x14ac:dyDescent="0.3">
      <c r="A159" s="69"/>
      <c r="B159" s="69"/>
      <c r="F159" s="69"/>
    </row>
    <row r="160" spans="1:6" x14ac:dyDescent="0.3">
      <c r="A160" s="69"/>
      <c r="B160" s="69"/>
      <c r="F160" s="69"/>
    </row>
    <row r="161" spans="1:6" x14ac:dyDescent="0.3">
      <c r="A161" s="69"/>
      <c r="B161" s="69"/>
      <c r="F161" s="69"/>
    </row>
    <row r="162" spans="1:6" x14ac:dyDescent="0.3">
      <c r="A162" s="69"/>
      <c r="B162" s="69"/>
      <c r="F162" s="69"/>
    </row>
    <row r="163" spans="1:6" x14ac:dyDescent="0.3">
      <c r="A163" s="69"/>
      <c r="B163" s="69"/>
      <c r="F163" s="69"/>
    </row>
    <row r="164" spans="1:6" x14ac:dyDescent="0.3">
      <c r="A164" s="69"/>
      <c r="B164" s="69"/>
      <c r="F164" s="69"/>
    </row>
    <row r="165" spans="1:6" x14ac:dyDescent="0.3">
      <c r="A165" s="69"/>
      <c r="B165" s="69"/>
      <c r="F165" s="69"/>
    </row>
    <row r="166" spans="1:6" x14ac:dyDescent="0.3">
      <c r="A166" s="69"/>
      <c r="B166" s="69"/>
      <c r="F166" s="69"/>
    </row>
    <row r="167" spans="1:6" x14ac:dyDescent="0.3">
      <c r="A167" s="69"/>
      <c r="B167" s="69"/>
      <c r="F167" s="69"/>
    </row>
    <row r="168" spans="1:6" x14ac:dyDescent="0.3">
      <c r="A168" s="69"/>
      <c r="B168" s="69"/>
      <c r="F168" s="69"/>
    </row>
    <row r="169" spans="1:6" x14ac:dyDescent="0.3">
      <c r="A169" s="69"/>
      <c r="B169" s="69"/>
      <c r="F169" s="69"/>
    </row>
    <row r="170" spans="1:6" x14ac:dyDescent="0.3">
      <c r="A170" s="69"/>
      <c r="B170" s="69"/>
      <c r="F170" s="69"/>
    </row>
    <row r="171" spans="1:6" x14ac:dyDescent="0.3">
      <c r="A171" s="69"/>
      <c r="B171" s="69"/>
      <c r="F171" s="69"/>
    </row>
    <row r="172" spans="1:6" x14ac:dyDescent="0.3">
      <c r="A172" s="69"/>
      <c r="B172" s="69"/>
      <c r="F172" s="69"/>
    </row>
    <row r="173" spans="1:6" x14ac:dyDescent="0.3">
      <c r="A173" s="69"/>
      <c r="B173" s="69"/>
      <c r="F173" s="69"/>
    </row>
    <row r="174" spans="1:6" x14ac:dyDescent="0.3">
      <c r="A174" s="69"/>
      <c r="B174" s="69"/>
      <c r="F174" s="69"/>
    </row>
    <row r="175" spans="1:6" x14ac:dyDescent="0.3">
      <c r="A175" s="69"/>
      <c r="B175" s="69"/>
      <c r="F175" s="69"/>
    </row>
    <row r="176" spans="1:6" x14ac:dyDescent="0.3">
      <c r="A176" s="69"/>
      <c r="B176" s="69"/>
      <c r="F176" s="69"/>
    </row>
    <row r="177" spans="1:6" x14ac:dyDescent="0.3">
      <c r="A177" s="69"/>
      <c r="B177" s="69"/>
      <c r="F177" s="69"/>
    </row>
    <row r="178" spans="1:6" x14ac:dyDescent="0.3">
      <c r="A178" s="69"/>
      <c r="B178" s="69"/>
      <c r="F178" s="69"/>
    </row>
    <row r="179" spans="1:6" x14ac:dyDescent="0.3">
      <c r="A179" s="69"/>
      <c r="B179" s="69"/>
      <c r="F179" s="69"/>
    </row>
    <row r="180" spans="1:6" x14ac:dyDescent="0.3">
      <c r="A180" s="69"/>
      <c r="B180" s="69"/>
      <c r="F180" s="69"/>
    </row>
    <row r="181" spans="1:6" x14ac:dyDescent="0.3">
      <c r="A181" s="69"/>
      <c r="B181" s="69"/>
      <c r="F181" s="69"/>
    </row>
    <row r="182" spans="1:6" x14ac:dyDescent="0.3">
      <c r="A182" s="69"/>
      <c r="B182" s="69"/>
      <c r="F182" s="69"/>
    </row>
    <row r="183" spans="1:6" x14ac:dyDescent="0.3">
      <c r="A183" s="69"/>
      <c r="B183" s="69"/>
      <c r="F183" s="69"/>
    </row>
    <row r="184" spans="1:6" x14ac:dyDescent="0.3">
      <c r="A184" s="69"/>
      <c r="B184" s="69"/>
      <c r="F184" s="69"/>
    </row>
    <row r="185" spans="1:6" x14ac:dyDescent="0.3">
      <c r="A185" s="69"/>
      <c r="B185" s="69"/>
      <c r="F185" s="69"/>
    </row>
    <row r="186" spans="1:6" x14ac:dyDescent="0.3">
      <c r="A186" s="69"/>
      <c r="B186" s="69"/>
      <c r="F186" s="69"/>
    </row>
    <row r="187" spans="1:6" x14ac:dyDescent="0.3">
      <c r="A187" s="69"/>
      <c r="B187" s="69"/>
      <c r="F187" s="69"/>
    </row>
    <row r="188" spans="1:6" x14ac:dyDescent="0.3">
      <c r="A188" s="69"/>
      <c r="B188" s="69"/>
      <c r="F188" s="69"/>
    </row>
    <row r="189" spans="1:6" x14ac:dyDescent="0.3">
      <c r="A189" s="69"/>
      <c r="B189" s="69"/>
      <c r="F189" s="69"/>
    </row>
    <row r="190" spans="1:6" x14ac:dyDescent="0.3">
      <c r="A190" s="69"/>
      <c r="B190" s="69"/>
      <c r="F190" s="69"/>
    </row>
    <row r="191" spans="1:6" x14ac:dyDescent="0.3">
      <c r="A191" s="69"/>
      <c r="B191" s="69"/>
      <c r="F191" s="69"/>
    </row>
    <row r="192" spans="1:6" x14ac:dyDescent="0.3">
      <c r="A192" s="69"/>
      <c r="B192" s="69"/>
      <c r="F192" s="69"/>
    </row>
    <row r="193" spans="1:6" x14ac:dyDescent="0.3">
      <c r="A193" s="69"/>
      <c r="B193" s="69"/>
      <c r="F193" s="69"/>
    </row>
    <row r="194" spans="1:6" x14ac:dyDescent="0.3">
      <c r="A194" s="69"/>
      <c r="B194" s="69"/>
      <c r="F194" s="69"/>
    </row>
    <row r="195" spans="1:6" x14ac:dyDescent="0.3">
      <c r="A195" s="69"/>
      <c r="B195" s="69"/>
      <c r="F195" s="69"/>
    </row>
    <row r="196" spans="1:6" x14ac:dyDescent="0.3">
      <c r="A196" s="69"/>
      <c r="B196" s="69"/>
      <c r="F196" s="69"/>
    </row>
    <row r="197" spans="1:6" x14ac:dyDescent="0.3">
      <c r="A197" s="69"/>
      <c r="B197" s="69"/>
      <c r="F197" s="69"/>
    </row>
    <row r="198" spans="1:6" x14ac:dyDescent="0.3">
      <c r="A198" s="69"/>
      <c r="B198" s="69"/>
      <c r="F198" s="69"/>
    </row>
    <row r="199" spans="1:6" x14ac:dyDescent="0.3">
      <c r="A199" s="69"/>
      <c r="B199" s="69"/>
      <c r="F199" s="69"/>
    </row>
    <row r="200" spans="1:6" x14ac:dyDescent="0.3">
      <c r="A200" s="69"/>
      <c r="B200" s="69"/>
      <c r="F200" s="69"/>
    </row>
    <row r="201" spans="1:6" x14ac:dyDescent="0.3">
      <c r="A201" s="69"/>
      <c r="B201" s="69"/>
      <c r="F201" s="69"/>
    </row>
    <row r="202" spans="1:6" x14ac:dyDescent="0.3">
      <c r="A202" s="69"/>
      <c r="B202" s="69"/>
      <c r="F202" s="69"/>
    </row>
    <row r="203" spans="1:6" x14ac:dyDescent="0.3">
      <c r="A203" s="69"/>
      <c r="B203" s="69"/>
      <c r="F203" s="69"/>
    </row>
    <row r="204" spans="1:6" x14ac:dyDescent="0.3">
      <c r="A204" s="69"/>
      <c r="B204" s="69"/>
      <c r="F204" s="69"/>
    </row>
    <row r="205" spans="1:6" x14ac:dyDescent="0.3">
      <c r="A205" s="69"/>
      <c r="B205" s="69"/>
      <c r="F205" s="69"/>
    </row>
    <row r="206" spans="1:6" x14ac:dyDescent="0.3">
      <c r="A206" s="69"/>
      <c r="B206" s="69"/>
      <c r="F206" s="69"/>
    </row>
    <row r="207" spans="1:6" x14ac:dyDescent="0.3">
      <c r="A207" s="69"/>
      <c r="B207" s="69"/>
      <c r="F207" s="69"/>
    </row>
    <row r="208" spans="1:6" x14ac:dyDescent="0.3">
      <c r="A208" s="69"/>
      <c r="B208" s="69"/>
      <c r="F208" s="69"/>
    </row>
    <row r="209" spans="1:6" x14ac:dyDescent="0.3">
      <c r="A209" s="69"/>
      <c r="B209" s="69"/>
      <c r="F209" s="69"/>
    </row>
    <row r="210" spans="1:6" x14ac:dyDescent="0.3">
      <c r="A210" s="69"/>
      <c r="B210" s="69"/>
      <c r="F210" s="69"/>
    </row>
    <row r="211" spans="1:6" x14ac:dyDescent="0.3">
      <c r="A211" s="69"/>
      <c r="B211" s="69"/>
      <c r="F211" s="69"/>
    </row>
    <row r="212" spans="1:6" x14ac:dyDescent="0.3">
      <c r="A212" s="69"/>
      <c r="B212" s="69"/>
      <c r="F212" s="69"/>
    </row>
    <row r="213" spans="1:6" x14ac:dyDescent="0.3">
      <c r="A213" s="69"/>
      <c r="B213" s="69"/>
      <c r="F213" s="69"/>
    </row>
    <row r="214" spans="1:6" x14ac:dyDescent="0.3">
      <c r="A214" s="69"/>
      <c r="B214" s="69"/>
      <c r="F214" s="69"/>
    </row>
    <row r="215" spans="1:6" x14ac:dyDescent="0.3">
      <c r="A215" s="69"/>
      <c r="B215" s="69"/>
      <c r="F215" s="69"/>
    </row>
    <row r="216" spans="1:6" x14ac:dyDescent="0.3">
      <c r="A216" s="69"/>
      <c r="B216" s="69"/>
      <c r="F216" s="69"/>
    </row>
    <row r="217" spans="1:6" x14ac:dyDescent="0.3">
      <c r="A217" s="69"/>
      <c r="B217" s="69"/>
      <c r="F217" s="69"/>
    </row>
    <row r="218" spans="1:6" x14ac:dyDescent="0.3">
      <c r="A218" s="69"/>
      <c r="B218" s="69"/>
      <c r="F218" s="69"/>
    </row>
    <row r="219" spans="1:6" x14ac:dyDescent="0.3">
      <c r="A219" s="69"/>
      <c r="B219" s="69"/>
      <c r="F219" s="69"/>
    </row>
    <row r="220" spans="1:6" x14ac:dyDescent="0.3">
      <c r="A220" s="69"/>
      <c r="B220" s="69"/>
      <c r="F220" s="69"/>
    </row>
    <row r="221" spans="1:6" x14ac:dyDescent="0.3">
      <c r="A221" s="69"/>
      <c r="B221" s="69"/>
      <c r="F221" s="69"/>
    </row>
    <row r="222" spans="1:6" x14ac:dyDescent="0.3">
      <c r="A222" s="69"/>
      <c r="B222" s="69"/>
      <c r="F222" s="69"/>
    </row>
    <row r="223" spans="1:6" x14ac:dyDescent="0.3">
      <c r="A223" s="69"/>
      <c r="B223" s="69"/>
      <c r="F223" s="69"/>
    </row>
    <row r="224" spans="1:6" x14ac:dyDescent="0.3">
      <c r="A224" s="69"/>
      <c r="B224" s="69"/>
      <c r="F224" s="69"/>
    </row>
    <row r="225" spans="1:6" x14ac:dyDescent="0.3">
      <c r="A225" s="69"/>
      <c r="B225" s="69"/>
      <c r="F225" s="69"/>
    </row>
    <row r="226" spans="1:6" x14ac:dyDescent="0.3">
      <c r="A226" s="69"/>
      <c r="B226" s="69"/>
      <c r="F226" s="69"/>
    </row>
    <row r="227" spans="1:6" x14ac:dyDescent="0.3">
      <c r="A227" s="69"/>
      <c r="B227" s="69"/>
      <c r="F227" s="69"/>
    </row>
    <row r="228" spans="1:6" x14ac:dyDescent="0.3">
      <c r="A228" s="69"/>
      <c r="B228" s="69"/>
      <c r="F228" s="69"/>
    </row>
    <row r="229" spans="1:6" x14ac:dyDescent="0.3">
      <c r="A229" s="69"/>
      <c r="B229" s="69"/>
      <c r="F229" s="69"/>
    </row>
    <row r="230" spans="1:6" x14ac:dyDescent="0.3">
      <c r="A230" s="69"/>
      <c r="B230" s="69"/>
      <c r="F230" s="69"/>
    </row>
    <row r="231" spans="1:6" x14ac:dyDescent="0.3">
      <c r="A231" s="69"/>
      <c r="B231" s="69"/>
      <c r="F231" s="69"/>
    </row>
    <row r="232" spans="1:6" x14ac:dyDescent="0.3">
      <c r="A232" s="69"/>
      <c r="B232" s="69"/>
      <c r="F232" s="69"/>
    </row>
    <row r="233" spans="1:6" x14ac:dyDescent="0.3">
      <c r="A233" s="69"/>
      <c r="B233" s="69"/>
      <c r="F233" s="69"/>
    </row>
    <row r="234" spans="1:6" x14ac:dyDescent="0.3">
      <c r="A234" s="69"/>
      <c r="B234" s="69"/>
      <c r="F234" s="69"/>
    </row>
    <row r="235" spans="1:6" x14ac:dyDescent="0.3">
      <c r="A235" s="69"/>
      <c r="B235" s="69"/>
      <c r="F235" s="69"/>
    </row>
    <row r="236" spans="1:6" x14ac:dyDescent="0.3">
      <c r="A236" s="69"/>
      <c r="B236" s="69"/>
      <c r="F236" s="69"/>
    </row>
    <row r="237" spans="1:6" x14ac:dyDescent="0.3">
      <c r="A237" s="69"/>
      <c r="B237" s="69"/>
      <c r="F237" s="69"/>
    </row>
    <row r="238" spans="1:6" x14ac:dyDescent="0.3">
      <c r="A238" s="69"/>
      <c r="B238" s="69"/>
      <c r="F238" s="69"/>
    </row>
    <row r="239" spans="1:6" x14ac:dyDescent="0.3">
      <c r="A239" s="69"/>
      <c r="B239" s="69"/>
      <c r="F239" s="69"/>
    </row>
    <row r="240" spans="1:6" x14ac:dyDescent="0.3">
      <c r="A240" s="69"/>
      <c r="B240" s="69"/>
      <c r="F240" s="69"/>
    </row>
    <row r="241" spans="1:6" x14ac:dyDescent="0.3">
      <c r="A241" s="69"/>
      <c r="B241" s="69"/>
      <c r="F241" s="69"/>
    </row>
    <row r="242" spans="1:6" x14ac:dyDescent="0.3">
      <c r="A242" s="69"/>
      <c r="B242" s="69"/>
      <c r="F242" s="69"/>
    </row>
    <row r="243" spans="1:6" x14ac:dyDescent="0.3">
      <c r="A243" s="69"/>
      <c r="B243" s="69"/>
      <c r="F243" s="69"/>
    </row>
    <row r="244" spans="1:6" x14ac:dyDescent="0.3">
      <c r="A244" s="69"/>
      <c r="B244" s="69"/>
      <c r="F244" s="69"/>
    </row>
    <row r="245" spans="1:6" x14ac:dyDescent="0.3">
      <c r="A245" s="69"/>
      <c r="B245" s="69"/>
      <c r="F245" s="69"/>
    </row>
    <row r="246" spans="1:6" x14ac:dyDescent="0.3">
      <c r="A246" s="69"/>
      <c r="B246" s="69"/>
      <c r="F246" s="69"/>
    </row>
    <row r="247" spans="1:6" x14ac:dyDescent="0.3">
      <c r="A247" s="69"/>
      <c r="B247" s="69"/>
      <c r="F247" s="69"/>
    </row>
    <row r="248" spans="1:6" x14ac:dyDescent="0.3">
      <c r="A248" s="69"/>
      <c r="B248" s="69"/>
      <c r="F248" s="69"/>
    </row>
    <row r="249" spans="1:6" x14ac:dyDescent="0.3">
      <c r="A249" s="69"/>
      <c r="B249" s="69"/>
      <c r="F249" s="69"/>
    </row>
    <row r="250" spans="1:6" x14ac:dyDescent="0.3">
      <c r="A250" s="69"/>
      <c r="B250" s="69"/>
      <c r="F250" s="69"/>
    </row>
    <row r="251" spans="1:6" x14ac:dyDescent="0.3">
      <c r="A251" s="69"/>
      <c r="B251" s="69"/>
      <c r="F251" s="69"/>
    </row>
    <row r="252" spans="1:6" x14ac:dyDescent="0.3">
      <c r="A252" s="69"/>
      <c r="B252" s="69"/>
      <c r="F252" s="69"/>
    </row>
    <row r="253" spans="1:6" x14ac:dyDescent="0.3">
      <c r="A253" s="69"/>
      <c r="B253" s="69"/>
      <c r="F253" s="69"/>
    </row>
    <row r="254" spans="1:6" x14ac:dyDescent="0.3">
      <c r="A254" s="69"/>
      <c r="B254" s="69"/>
      <c r="F254" s="69"/>
    </row>
    <row r="255" spans="1:6" x14ac:dyDescent="0.3">
      <c r="A255" s="69"/>
      <c r="B255" s="69"/>
      <c r="F255" s="69"/>
    </row>
    <row r="256" spans="1:6" x14ac:dyDescent="0.3">
      <c r="A256" s="69"/>
      <c r="B256" s="69"/>
      <c r="F256" s="69"/>
    </row>
    <row r="257" spans="1:6" x14ac:dyDescent="0.3">
      <c r="A257" s="69"/>
      <c r="B257" s="69"/>
      <c r="F257" s="69"/>
    </row>
    <row r="258" spans="1:6" x14ac:dyDescent="0.3">
      <c r="A258" s="69"/>
      <c r="B258" s="69"/>
      <c r="F258" s="69"/>
    </row>
    <row r="259" spans="1:6" x14ac:dyDescent="0.3">
      <c r="A259" s="69"/>
      <c r="B259" s="69"/>
      <c r="F259" s="69"/>
    </row>
    <row r="260" spans="1:6" x14ac:dyDescent="0.3">
      <c r="A260" s="69"/>
      <c r="B260" s="69"/>
      <c r="F260" s="69"/>
    </row>
    <row r="261" spans="1:6" x14ac:dyDescent="0.3">
      <c r="A261" s="69"/>
      <c r="B261" s="69"/>
      <c r="F261" s="69"/>
    </row>
    <row r="262" spans="1:6" x14ac:dyDescent="0.3">
      <c r="A262" s="69"/>
      <c r="B262" s="69"/>
      <c r="F262" s="69"/>
    </row>
    <row r="263" spans="1:6" x14ac:dyDescent="0.3">
      <c r="A263" s="69"/>
      <c r="B263" s="69"/>
      <c r="F263" s="69"/>
    </row>
    <row r="264" spans="1:6" x14ac:dyDescent="0.3">
      <c r="A264" s="69"/>
      <c r="B264" s="69"/>
      <c r="F264" s="69"/>
    </row>
    <row r="265" spans="1:6" x14ac:dyDescent="0.3">
      <c r="A265" s="69"/>
      <c r="B265" s="69"/>
      <c r="F265" s="69"/>
    </row>
    <row r="266" spans="1:6" x14ac:dyDescent="0.3">
      <c r="A266" s="69"/>
      <c r="B266" s="69"/>
      <c r="F266" s="69"/>
    </row>
    <row r="267" spans="1:6" x14ac:dyDescent="0.3">
      <c r="A267" s="69"/>
      <c r="B267" s="69"/>
      <c r="F267" s="69"/>
    </row>
    <row r="268" spans="1:6" x14ac:dyDescent="0.3">
      <c r="A268" s="69"/>
      <c r="B268" s="69"/>
      <c r="F268" s="69"/>
    </row>
    <row r="269" spans="1:6" x14ac:dyDescent="0.3">
      <c r="A269" s="69"/>
      <c r="B269" s="69"/>
      <c r="F269" s="69"/>
    </row>
    <row r="270" spans="1:6" x14ac:dyDescent="0.3">
      <c r="A270" s="69"/>
      <c r="B270" s="69"/>
      <c r="F270" s="69"/>
    </row>
    <row r="271" spans="1:6" x14ac:dyDescent="0.3">
      <c r="A271" s="69"/>
      <c r="B271" s="69"/>
      <c r="F271" s="69"/>
    </row>
    <row r="272" spans="1:6" x14ac:dyDescent="0.3">
      <c r="A272" s="69"/>
      <c r="B272" s="69"/>
      <c r="F272" s="69"/>
    </row>
    <row r="273" spans="1:6" x14ac:dyDescent="0.3">
      <c r="A273" s="69"/>
      <c r="B273" s="69"/>
      <c r="F273" s="69"/>
    </row>
    <row r="274" spans="1:6" x14ac:dyDescent="0.3">
      <c r="A274" s="69"/>
      <c r="B274" s="69"/>
      <c r="F274" s="69"/>
    </row>
    <row r="275" spans="1:6" x14ac:dyDescent="0.3">
      <c r="A275" s="69"/>
      <c r="B275" s="69"/>
      <c r="F275" s="69"/>
    </row>
    <row r="276" spans="1:6" x14ac:dyDescent="0.3">
      <c r="A276" s="69"/>
      <c r="B276" s="69"/>
      <c r="F276" s="69"/>
    </row>
    <row r="277" spans="1:6" x14ac:dyDescent="0.3">
      <c r="A277" s="69"/>
      <c r="B277" s="69"/>
      <c r="F277" s="69"/>
    </row>
    <row r="278" spans="1:6" x14ac:dyDescent="0.3">
      <c r="A278" s="69"/>
      <c r="B278" s="69"/>
      <c r="F278" s="69"/>
    </row>
    <row r="279" spans="1:6" x14ac:dyDescent="0.3">
      <c r="A279" s="69"/>
      <c r="B279" s="69"/>
      <c r="F279" s="69"/>
    </row>
    <row r="280" spans="1:6" x14ac:dyDescent="0.3">
      <c r="A280" s="69"/>
      <c r="B280" s="69"/>
      <c r="F280" s="69"/>
    </row>
    <row r="281" spans="1:6" x14ac:dyDescent="0.3">
      <c r="A281" s="69"/>
      <c r="B281" s="69"/>
      <c r="F281" s="69"/>
    </row>
    <row r="282" spans="1:6" x14ac:dyDescent="0.3">
      <c r="A282" s="69"/>
      <c r="B282" s="69"/>
      <c r="F282" s="69"/>
    </row>
    <row r="283" spans="1:6" x14ac:dyDescent="0.3">
      <c r="A283" s="69"/>
      <c r="B283" s="69"/>
      <c r="F283" s="69"/>
    </row>
    <row r="284" spans="1:6" x14ac:dyDescent="0.3">
      <c r="A284" s="69"/>
      <c r="B284" s="69"/>
      <c r="F284" s="69"/>
    </row>
    <row r="285" spans="1:6" x14ac:dyDescent="0.3">
      <c r="A285" s="69"/>
      <c r="B285" s="69"/>
      <c r="F285" s="69"/>
    </row>
    <row r="286" spans="1:6" x14ac:dyDescent="0.3">
      <c r="A286" s="69"/>
      <c r="B286" s="69"/>
      <c r="F286" s="69"/>
    </row>
    <row r="287" spans="1:6" x14ac:dyDescent="0.3">
      <c r="A287" s="69"/>
      <c r="B287" s="69"/>
      <c r="F287" s="69"/>
    </row>
    <row r="288" spans="1:6" x14ac:dyDescent="0.3">
      <c r="A288" s="69"/>
      <c r="B288" s="69"/>
      <c r="F288" s="69"/>
    </row>
    <row r="289" spans="1:6" x14ac:dyDescent="0.3">
      <c r="A289" s="69"/>
      <c r="B289" s="69"/>
      <c r="F289" s="69"/>
    </row>
    <row r="290" spans="1:6" x14ac:dyDescent="0.3">
      <c r="A290" s="69"/>
      <c r="B290" s="69"/>
      <c r="F290" s="69"/>
    </row>
    <row r="291" spans="1:6" x14ac:dyDescent="0.3">
      <c r="A291" s="69"/>
      <c r="B291" s="69"/>
      <c r="F291" s="69"/>
    </row>
    <row r="292" spans="1:6" x14ac:dyDescent="0.3">
      <c r="A292" s="69"/>
      <c r="B292" s="69"/>
      <c r="F292" s="69"/>
    </row>
    <row r="293" spans="1:6" x14ac:dyDescent="0.3">
      <c r="A293" s="69"/>
      <c r="B293" s="69"/>
      <c r="F293" s="69"/>
    </row>
    <row r="294" spans="1:6" x14ac:dyDescent="0.3">
      <c r="A294" s="69"/>
      <c r="B294" s="69"/>
      <c r="F294" s="69"/>
    </row>
    <row r="295" spans="1:6" x14ac:dyDescent="0.3">
      <c r="A295" s="69"/>
      <c r="B295" s="69"/>
      <c r="F295" s="69"/>
    </row>
    <row r="296" spans="1:6" x14ac:dyDescent="0.3">
      <c r="A296" s="69"/>
      <c r="B296" s="69"/>
      <c r="F296" s="70"/>
    </row>
    <row r="297" spans="1:6" x14ac:dyDescent="0.3">
      <c r="A297" s="69"/>
      <c r="B297" s="69"/>
      <c r="F297" s="71"/>
    </row>
    <row r="298" spans="1:6" x14ac:dyDescent="0.3">
      <c r="A298" s="69"/>
      <c r="B298" s="69"/>
      <c r="F298" s="71"/>
    </row>
    <row r="299" spans="1:6" x14ac:dyDescent="0.3">
      <c r="A299" s="69"/>
      <c r="B299" s="69"/>
      <c r="F299" s="71"/>
    </row>
    <row r="300" spans="1:6" x14ac:dyDescent="0.3">
      <c r="A300" s="69"/>
      <c r="B300" s="69"/>
      <c r="F300" s="71"/>
    </row>
    <row r="301" spans="1:6" x14ac:dyDescent="0.3">
      <c r="A301" s="69"/>
      <c r="B301" s="69"/>
      <c r="F301" s="71"/>
    </row>
    <row r="302" spans="1:6" x14ac:dyDescent="0.3">
      <c r="A302" s="69"/>
      <c r="B302" s="69"/>
      <c r="F302" s="71"/>
    </row>
    <row r="303" spans="1:6" x14ac:dyDescent="0.3">
      <c r="A303" s="69"/>
      <c r="B303" s="69"/>
      <c r="F303" s="71"/>
    </row>
    <row r="304" spans="1:6" x14ac:dyDescent="0.3">
      <c r="A304" s="69"/>
      <c r="B304" s="69"/>
      <c r="F304" s="71"/>
    </row>
    <row r="305" spans="1:6" x14ac:dyDescent="0.3">
      <c r="A305" s="69"/>
      <c r="B305" s="69"/>
      <c r="F305" s="71"/>
    </row>
    <row r="306" spans="1:6" x14ac:dyDescent="0.3">
      <c r="A306" s="69"/>
      <c r="B306" s="69"/>
      <c r="F306" s="71"/>
    </row>
    <row r="307" spans="1:6" x14ac:dyDescent="0.3">
      <c r="A307" s="69"/>
      <c r="B307" s="69"/>
      <c r="F307" s="71"/>
    </row>
    <row r="308" spans="1:6" x14ac:dyDescent="0.3">
      <c r="A308" s="69"/>
      <c r="B308" s="69"/>
      <c r="F308" s="71"/>
    </row>
    <row r="309" spans="1:6" x14ac:dyDescent="0.3">
      <c r="A309" s="69"/>
      <c r="B309" s="69"/>
      <c r="F309" s="71"/>
    </row>
    <row r="310" spans="1:6" x14ac:dyDescent="0.3">
      <c r="A310" s="69"/>
      <c r="B310" s="69"/>
      <c r="F310" s="71"/>
    </row>
    <row r="311" spans="1:6" x14ac:dyDescent="0.3">
      <c r="A311" s="69"/>
      <c r="B311" s="69"/>
      <c r="F311" s="71"/>
    </row>
    <row r="312" spans="1:6" x14ac:dyDescent="0.3">
      <c r="A312" s="69"/>
      <c r="B312" s="69"/>
      <c r="F312" s="71"/>
    </row>
    <row r="313" spans="1:6" x14ac:dyDescent="0.3">
      <c r="A313" s="69"/>
      <c r="B313" s="69"/>
      <c r="F313" s="71"/>
    </row>
    <row r="314" spans="1:6" x14ac:dyDescent="0.3">
      <c r="A314" s="69"/>
      <c r="B314" s="69"/>
      <c r="F314" s="71"/>
    </row>
    <row r="315" spans="1:6" x14ac:dyDescent="0.3">
      <c r="A315" s="69"/>
      <c r="B315" s="69"/>
      <c r="F315" s="71"/>
    </row>
    <row r="316" spans="1:6" x14ac:dyDescent="0.3">
      <c r="A316" s="69"/>
      <c r="B316" s="69"/>
      <c r="F316" s="71"/>
    </row>
    <row r="317" spans="1:6" x14ac:dyDescent="0.3">
      <c r="A317" s="69"/>
      <c r="B317" s="69"/>
      <c r="F317" s="71"/>
    </row>
    <row r="318" spans="1:6" x14ac:dyDescent="0.3">
      <c r="A318" s="69"/>
      <c r="B318" s="69"/>
      <c r="F318" s="71"/>
    </row>
    <row r="319" spans="1:6" x14ac:dyDescent="0.3">
      <c r="A319" s="69"/>
      <c r="B319" s="69"/>
      <c r="F319" s="71"/>
    </row>
    <row r="320" spans="1:6" x14ac:dyDescent="0.3">
      <c r="A320" s="69"/>
      <c r="B320" s="69"/>
      <c r="F320" s="71"/>
    </row>
    <row r="321" spans="1:6" x14ac:dyDescent="0.3">
      <c r="A321" s="69"/>
      <c r="B321" s="69"/>
      <c r="F321" s="71"/>
    </row>
    <row r="322" spans="1:6" x14ac:dyDescent="0.3">
      <c r="A322" s="69"/>
      <c r="B322" s="69"/>
      <c r="F322" s="71"/>
    </row>
    <row r="323" spans="1:6" x14ac:dyDescent="0.3">
      <c r="A323" s="69"/>
      <c r="B323" s="69"/>
      <c r="F323" s="71"/>
    </row>
    <row r="324" spans="1:6" x14ac:dyDescent="0.3">
      <c r="A324" s="69"/>
      <c r="B324" s="69"/>
      <c r="F324" s="71"/>
    </row>
    <row r="325" spans="1:6" x14ac:dyDescent="0.3">
      <c r="A325" s="69"/>
      <c r="B325" s="69"/>
      <c r="F325" s="71"/>
    </row>
    <row r="326" spans="1:6" x14ac:dyDescent="0.3">
      <c r="A326" s="69"/>
      <c r="B326" s="69"/>
      <c r="F326" s="71"/>
    </row>
    <row r="327" spans="1:6" x14ac:dyDescent="0.3">
      <c r="A327" s="69"/>
      <c r="B327" s="69"/>
      <c r="F327" s="71"/>
    </row>
    <row r="328" spans="1:6" x14ac:dyDescent="0.3">
      <c r="A328" s="69"/>
      <c r="B328" s="69"/>
      <c r="F328" s="71"/>
    </row>
    <row r="329" spans="1:6" x14ac:dyDescent="0.3">
      <c r="A329" s="69"/>
      <c r="B329" s="69"/>
      <c r="F329" s="71"/>
    </row>
    <row r="330" spans="1:6" x14ac:dyDescent="0.3">
      <c r="A330" s="69"/>
      <c r="B330" s="69"/>
      <c r="F330" s="71"/>
    </row>
    <row r="331" spans="1:6" x14ac:dyDescent="0.3">
      <c r="A331" s="69"/>
      <c r="B331" s="69"/>
      <c r="F331" s="71"/>
    </row>
    <row r="332" spans="1:6" x14ac:dyDescent="0.3">
      <c r="A332" s="69"/>
      <c r="B332" s="69"/>
      <c r="F332" s="71"/>
    </row>
    <row r="333" spans="1:6" x14ac:dyDescent="0.3">
      <c r="A333" s="69"/>
      <c r="B333" s="69"/>
      <c r="F333" s="71"/>
    </row>
    <row r="334" spans="1:6" x14ac:dyDescent="0.3">
      <c r="A334" s="69"/>
      <c r="B334" s="69"/>
      <c r="F334" s="71"/>
    </row>
    <row r="335" spans="1:6" x14ac:dyDescent="0.3">
      <c r="A335" s="69"/>
      <c r="B335" s="69"/>
      <c r="F335" s="71"/>
    </row>
    <row r="336" spans="1:6" x14ac:dyDescent="0.3">
      <c r="A336" s="69"/>
      <c r="B336" s="69"/>
      <c r="F336" s="71"/>
    </row>
    <row r="337" spans="1:6" x14ac:dyDescent="0.3">
      <c r="A337" s="69"/>
      <c r="B337" s="69"/>
      <c r="F337" s="71"/>
    </row>
    <row r="338" spans="1:6" x14ac:dyDescent="0.3">
      <c r="A338" s="69"/>
      <c r="B338" s="69"/>
      <c r="F338" s="71"/>
    </row>
    <row r="339" spans="1:6" x14ac:dyDescent="0.3">
      <c r="A339" s="69"/>
      <c r="B339" s="69"/>
      <c r="F339" s="71"/>
    </row>
    <row r="340" spans="1:6" x14ac:dyDescent="0.3">
      <c r="A340" s="69"/>
      <c r="B340" s="69"/>
      <c r="F340" s="71"/>
    </row>
    <row r="341" spans="1:6" x14ac:dyDescent="0.3">
      <c r="A341" s="69"/>
      <c r="B341" s="69"/>
      <c r="F341" s="71"/>
    </row>
    <row r="342" spans="1:6" x14ac:dyDescent="0.3">
      <c r="A342" s="69"/>
      <c r="B342" s="69"/>
      <c r="F342" s="71"/>
    </row>
    <row r="343" spans="1:6" x14ac:dyDescent="0.3">
      <c r="A343" s="69"/>
      <c r="B343" s="69"/>
      <c r="F343" s="71"/>
    </row>
    <row r="344" spans="1:6" x14ac:dyDescent="0.3">
      <c r="A344" s="69"/>
      <c r="B344" s="69"/>
      <c r="F344" s="71"/>
    </row>
    <row r="345" spans="1:6" x14ac:dyDescent="0.3">
      <c r="A345" s="69"/>
      <c r="B345" s="69"/>
      <c r="F345" s="71"/>
    </row>
    <row r="346" spans="1:6" x14ac:dyDescent="0.3">
      <c r="A346" s="69"/>
      <c r="B346" s="69"/>
      <c r="F346" s="71"/>
    </row>
    <row r="347" spans="1:6" x14ac:dyDescent="0.3">
      <c r="A347" s="69"/>
      <c r="B347" s="69"/>
      <c r="F347" s="71"/>
    </row>
    <row r="348" spans="1:6" x14ac:dyDescent="0.3">
      <c r="A348" s="69"/>
      <c r="B348" s="69"/>
      <c r="F348" s="71"/>
    </row>
    <row r="349" spans="1:6" x14ac:dyDescent="0.3">
      <c r="A349" s="69"/>
      <c r="B349" s="69"/>
      <c r="F349" s="71"/>
    </row>
    <row r="350" spans="1:6" x14ac:dyDescent="0.3">
      <c r="A350" s="69"/>
      <c r="B350" s="69"/>
      <c r="F350" s="71"/>
    </row>
    <row r="351" spans="1:6" x14ac:dyDescent="0.3">
      <c r="A351" s="69"/>
      <c r="B351" s="69"/>
      <c r="F351" s="71"/>
    </row>
    <row r="352" spans="1:6" x14ac:dyDescent="0.3">
      <c r="A352" s="69"/>
      <c r="B352" s="69"/>
      <c r="F352" s="71"/>
    </row>
    <row r="353" spans="1:6" x14ac:dyDescent="0.3">
      <c r="A353" s="69"/>
      <c r="B353" s="69"/>
      <c r="F353" s="71"/>
    </row>
    <row r="354" spans="1:6" x14ac:dyDescent="0.3">
      <c r="A354" s="69"/>
      <c r="B354" s="69"/>
      <c r="F354" s="71"/>
    </row>
    <row r="355" spans="1:6" x14ac:dyDescent="0.3">
      <c r="A355" s="69"/>
      <c r="B355" s="69"/>
      <c r="F355" s="71"/>
    </row>
    <row r="356" spans="1:6" x14ac:dyDescent="0.3">
      <c r="A356" s="69"/>
      <c r="B356" s="69"/>
      <c r="F356" s="71"/>
    </row>
    <row r="357" spans="1:6" x14ac:dyDescent="0.3">
      <c r="A357" s="69"/>
      <c r="B357" s="69"/>
      <c r="F357" s="71"/>
    </row>
    <row r="358" spans="1:6" x14ac:dyDescent="0.3">
      <c r="A358" s="69"/>
      <c r="B358" s="69"/>
      <c r="F358" s="71"/>
    </row>
    <row r="359" spans="1:6" x14ac:dyDescent="0.3">
      <c r="A359" s="69"/>
      <c r="B359" s="69"/>
      <c r="F359" s="71"/>
    </row>
    <row r="360" spans="1:6" x14ac:dyDescent="0.3">
      <c r="A360" s="69"/>
      <c r="B360" s="69"/>
      <c r="F360" s="71"/>
    </row>
    <row r="361" spans="1:6" x14ac:dyDescent="0.3">
      <c r="A361" s="69"/>
      <c r="B361" s="69"/>
      <c r="F361" s="71"/>
    </row>
    <row r="362" spans="1:6" x14ac:dyDescent="0.3">
      <c r="A362" s="69"/>
      <c r="B362" s="69"/>
      <c r="F362" s="71"/>
    </row>
    <row r="363" spans="1:6" x14ac:dyDescent="0.3">
      <c r="A363" s="69"/>
      <c r="B363" s="69"/>
      <c r="F363" s="71"/>
    </row>
    <row r="364" spans="1:6" x14ac:dyDescent="0.3">
      <c r="A364" s="69"/>
      <c r="B364" s="69"/>
      <c r="F364" s="71"/>
    </row>
    <row r="365" spans="1:6" x14ac:dyDescent="0.3">
      <c r="A365" s="69"/>
      <c r="B365" s="69"/>
      <c r="F365" s="71"/>
    </row>
    <row r="366" spans="1:6" x14ac:dyDescent="0.3">
      <c r="A366" s="69"/>
      <c r="B366" s="69"/>
      <c r="F366" s="71"/>
    </row>
    <row r="367" spans="1:6" x14ac:dyDescent="0.3">
      <c r="A367" s="69"/>
      <c r="B367" s="69"/>
      <c r="F367" s="71"/>
    </row>
    <row r="368" spans="1:6" x14ac:dyDescent="0.3">
      <c r="A368" s="69"/>
      <c r="B368" s="69"/>
      <c r="F368" s="71"/>
    </row>
    <row r="369" spans="1:6" x14ac:dyDescent="0.3">
      <c r="A369" s="69"/>
      <c r="B369" s="69"/>
      <c r="F369" s="71"/>
    </row>
    <row r="370" spans="1:6" x14ac:dyDescent="0.3">
      <c r="A370" s="69"/>
      <c r="B370" s="69"/>
      <c r="F370" s="71"/>
    </row>
    <row r="371" spans="1:6" x14ac:dyDescent="0.3">
      <c r="A371" s="69"/>
      <c r="B371" s="69"/>
      <c r="F371" s="71"/>
    </row>
    <row r="372" spans="1:6" x14ac:dyDescent="0.3">
      <c r="A372" s="69"/>
      <c r="B372" s="69"/>
      <c r="F372" s="71"/>
    </row>
    <row r="373" spans="1:6" x14ac:dyDescent="0.3">
      <c r="A373" s="69"/>
      <c r="B373" s="69"/>
      <c r="F373" s="71"/>
    </row>
    <row r="374" spans="1:6" x14ac:dyDescent="0.3">
      <c r="A374" s="69"/>
      <c r="B374" s="69"/>
      <c r="F374" s="71"/>
    </row>
    <row r="375" spans="1:6" x14ac:dyDescent="0.3">
      <c r="A375" s="69"/>
      <c r="B375" s="69"/>
      <c r="F375" s="71"/>
    </row>
    <row r="376" spans="1:6" x14ac:dyDescent="0.3">
      <c r="A376" s="69"/>
      <c r="B376" s="69"/>
      <c r="F376" s="71"/>
    </row>
    <row r="377" spans="1:6" x14ac:dyDescent="0.3">
      <c r="A377" s="69"/>
      <c r="B377" s="69"/>
      <c r="F377" s="71"/>
    </row>
    <row r="378" spans="1:6" x14ac:dyDescent="0.3">
      <c r="A378" s="69"/>
      <c r="B378" s="69"/>
      <c r="F378" s="71"/>
    </row>
    <row r="379" spans="1:6" x14ac:dyDescent="0.3">
      <c r="A379" s="69"/>
      <c r="B379" s="69"/>
      <c r="F379" s="71"/>
    </row>
    <row r="380" spans="1:6" x14ac:dyDescent="0.3">
      <c r="A380" s="69"/>
      <c r="B380" s="69"/>
      <c r="F380" s="71"/>
    </row>
    <row r="381" spans="1:6" x14ac:dyDescent="0.3">
      <c r="A381" s="69"/>
      <c r="B381" s="69"/>
      <c r="F381" s="71"/>
    </row>
    <row r="382" spans="1:6" x14ac:dyDescent="0.3">
      <c r="A382" s="69"/>
      <c r="B382" s="69"/>
      <c r="F382" s="71"/>
    </row>
    <row r="383" spans="1:6" x14ac:dyDescent="0.3">
      <c r="A383" s="69"/>
      <c r="B383" s="69"/>
      <c r="F383" s="71"/>
    </row>
    <row r="384" spans="1:6" x14ac:dyDescent="0.3">
      <c r="A384" s="69"/>
      <c r="B384" s="69"/>
      <c r="F384" s="71"/>
    </row>
    <row r="385" spans="1:6" x14ac:dyDescent="0.3">
      <c r="A385" s="69"/>
      <c r="B385" s="69"/>
      <c r="F385" s="71"/>
    </row>
    <row r="386" spans="1:6" x14ac:dyDescent="0.3">
      <c r="A386" s="69"/>
      <c r="B386" s="69"/>
      <c r="F386" s="71"/>
    </row>
    <row r="387" spans="1:6" x14ac:dyDescent="0.3">
      <c r="A387" s="69"/>
      <c r="B387" s="69"/>
      <c r="F387" s="71"/>
    </row>
    <row r="388" spans="1:6" x14ac:dyDescent="0.3">
      <c r="A388" s="69"/>
      <c r="B388" s="69"/>
      <c r="F388" s="71"/>
    </row>
    <row r="389" spans="1:6" x14ac:dyDescent="0.3">
      <c r="A389" s="69"/>
      <c r="B389" s="69"/>
      <c r="F389" s="71"/>
    </row>
    <row r="390" spans="1:6" x14ac:dyDescent="0.3">
      <c r="A390" s="69"/>
      <c r="B390" s="69"/>
      <c r="F390" s="71"/>
    </row>
    <row r="391" spans="1:6" x14ac:dyDescent="0.3">
      <c r="A391" s="69"/>
      <c r="B391" s="69"/>
      <c r="F391" s="71"/>
    </row>
    <row r="392" spans="1:6" x14ac:dyDescent="0.3">
      <c r="A392" s="69"/>
      <c r="B392" s="69"/>
      <c r="F392" s="71"/>
    </row>
    <row r="393" spans="1:6" x14ac:dyDescent="0.3">
      <c r="A393" s="69"/>
      <c r="B393" s="69"/>
      <c r="F393" s="71"/>
    </row>
    <row r="394" spans="1:6" x14ac:dyDescent="0.3">
      <c r="A394" s="69"/>
      <c r="B394" s="69"/>
      <c r="F394" s="71"/>
    </row>
    <row r="395" spans="1:6" x14ac:dyDescent="0.3">
      <c r="A395" s="69"/>
      <c r="B395" s="69"/>
      <c r="F395" s="71"/>
    </row>
    <row r="396" spans="1:6" x14ac:dyDescent="0.3">
      <c r="A396" s="69"/>
      <c r="B396" s="69"/>
      <c r="F396" s="71"/>
    </row>
    <row r="397" spans="1:6" x14ac:dyDescent="0.3">
      <c r="A397" s="69"/>
      <c r="B397" s="69"/>
      <c r="F397" s="71"/>
    </row>
    <row r="398" spans="1:6" x14ac:dyDescent="0.3">
      <c r="A398" s="69"/>
      <c r="B398" s="69"/>
      <c r="F398" s="71"/>
    </row>
    <row r="399" spans="1:6" x14ac:dyDescent="0.3">
      <c r="A399" s="69"/>
      <c r="B399" s="69"/>
      <c r="F399" s="71"/>
    </row>
    <row r="400" spans="1:6" x14ac:dyDescent="0.3">
      <c r="A400" s="69"/>
      <c r="B400" s="69"/>
      <c r="F400" s="71"/>
    </row>
    <row r="401" spans="1:6" x14ac:dyDescent="0.3">
      <c r="A401" s="69"/>
      <c r="B401" s="69"/>
      <c r="F401" s="71"/>
    </row>
    <row r="402" spans="1:6" x14ac:dyDescent="0.3">
      <c r="A402" s="69"/>
      <c r="B402" s="69"/>
      <c r="F402" s="71"/>
    </row>
    <row r="403" spans="1:6" x14ac:dyDescent="0.3">
      <c r="A403" s="69"/>
      <c r="B403" s="69"/>
      <c r="F403" s="71"/>
    </row>
    <row r="404" spans="1:6" x14ac:dyDescent="0.3">
      <c r="A404" s="69"/>
      <c r="B404" s="69"/>
      <c r="F404" s="71"/>
    </row>
    <row r="405" spans="1:6" x14ac:dyDescent="0.3">
      <c r="A405" s="69"/>
      <c r="B405" s="69"/>
      <c r="F405" s="71"/>
    </row>
    <row r="406" spans="1:6" x14ac:dyDescent="0.3">
      <c r="A406" s="69"/>
      <c r="B406" s="69"/>
      <c r="F406" s="71"/>
    </row>
    <row r="407" spans="1:6" x14ac:dyDescent="0.3">
      <c r="A407" s="69"/>
      <c r="B407" s="69"/>
      <c r="F407" s="71"/>
    </row>
    <row r="408" spans="1:6" x14ac:dyDescent="0.3">
      <c r="A408" s="69"/>
      <c r="B408" s="69"/>
      <c r="F408" s="71"/>
    </row>
    <row r="409" spans="1:6" x14ac:dyDescent="0.3">
      <c r="A409" s="69"/>
      <c r="B409" s="69"/>
      <c r="F409" s="71"/>
    </row>
    <row r="410" spans="1:6" x14ac:dyDescent="0.3">
      <c r="A410" s="69"/>
      <c r="B410" s="69"/>
      <c r="F410" s="71"/>
    </row>
    <row r="411" spans="1:6" x14ac:dyDescent="0.3">
      <c r="A411" s="69"/>
      <c r="B411" s="69"/>
      <c r="F411" s="71"/>
    </row>
    <row r="412" spans="1:6" x14ac:dyDescent="0.3">
      <c r="A412" s="69"/>
      <c r="B412" s="69"/>
      <c r="F412" s="71"/>
    </row>
    <row r="413" spans="1:6" x14ac:dyDescent="0.3">
      <c r="A413" s="69"/>
      <c r="B413" s="69"/>
      <c r="F413" s="71"/>
    </row>
    <row r="414" spans="1:6" x14ac:dyDescent="0.3">
      <c r="A414" s="69"/>
      <c r="B414" s="69"/>
      <c r="F414" s="71"/>
    </row>
    <row r="415" spans="1:6" x14ac:dyDescent="0.3">
      <c r="A415" s="69"/>
      <c r="B415" s="69"/>
      <c r="F415" s="71"/>
    </row>
    <row r="416" spans="1:6" x14ac:dyDescent="0.3">
      <c r="A416" s="69"/>
      <c r="B416" s="69"/>
      <c r="F416" s="71"/>
    </row>
    <row r="417" spans="1:6" x14ac:dyDescent="0.3">
      <c r="A417" s="69"/>
      <c r="B417" s="69"/>
      <c r="F417" s="71"/>
    </row>
    <row r="418" spans="1:6" x14ac:dyDescent="0.3">
      <c r="A418" s="69"/>
      <c r="B418" s="69"/>
      <c r="F418" s="71"/>
    </row>
    <row r="419" spans="1:6" x14ac:dyDescent="0.3">
      <c r="A419" s="69"/>
      <c r="B419" s="69"/>
      <c r="F419" s="71"/>
    </row>
    <row r="420" spans="1:6" x14ac:dyDescent="0.3">
      <c r="A420" s="69"/>
      <c r="B420" s="69"/>
      <c r="F420" s="71"/>
    </row>
    <row r="421" spans="1:6" x14ac:dyDescent="0.3">
      <c r="A421" s="69"/>
      <c r="B421" s="69"/>
      <c r="F421" s="71"/>
    </row>
    <row r="422" spans="1:6" x14ac:dyDescent="0.3">
      <c r="A422" s="69"/>
      <c r="B422" s="69"/>
      <c r="F422" s="71"/>
    </row>
    <row r="423" spans="1:6" x14ac:dyDescent="0.3">
      <c r="A423" s="69"/>
      <c r="B423" s="69"/>
      <c r="F423" s="71"/>
    </row>
    <row r="424" spans="1:6" x14ac:dyDescent="0.3">
      <c r="A424" s="69"/>
      <c r="B424" s="69"/>
      <c r="F424" s="71"/>
    </row>
    <row r="425" spans="1:6" x14ac:dyDescent="0.3">
      <c r="A425" s="69"/>
      <c r="B425" s="69"/>
      <c r="F425" s="71"/>
    </row>
    <row r="426" spans="1:6" x14ac:dyDescent="0.3">
      <c r="A426" s="69"/>
      <c r="B426" s="69"/>
      <c r="F426" s="71"/>
    </row>
    <row r="427" spans="1:6" x14ac:dyDescent="0.3">
      <c r="A427" s="69"/>
      <c r="B427" s="69"/>
      <c r="F427" s="71"/>
    </row>
    <row r="428" spans="1:6" x14ac:dyDescent="0.3">
      <c r="A428" s="69"/>
      <c r="B428" s="69"/>
      <c r="F428" s="71"/>
    </row>
    <row r="429" spans="1:6" x14ac:dyDescent="0.3">
      <c r="A429" s="69"/>
      <c r="B429" s="69"/>
      <c r="F429" s="71"/>
    </row>
    <row r="430" spans="1:6" x14ac:dyDescent="0.3">
      <c r="A430" s="69"/>
      <c r="B430" s="69"/>
      <c r="F430" s="71"/>
    </row>
    <row r="431" spans="1:6" x14ac:dyDescent="0.3">
      <c r="A431" s="69"/>
      <c r="B431" s="69"/>
      <c r="F431" s="71"/>
    </row>
    <row r="432" spans="1:6" x14ac:dyDescent="0.3">
      <c r="A432" s="69"/>
      <c r="B432" s="69"/>
      <c r="F432" s="71"/>
    </row>
    <row r="433" spans="1:6" x14ac:dyDescent="0.3">
      <c r="A433" s="69"/>
      <c r="B433" s="69"/>
      <c r="F433" s="71"/>
    </row>
    <row r="434" spans="1:6" x14ac:dyDescent="0.3">
      <c r="A434" s="69"/>
      <c r="B434" s="69"/>
      <c r="F434" s="71"/>
    </row>
    <row r="435" spans="1:6" x14ac:dyDescent="0.3">
      <c r="A435" s="69"/>
      <c r="B435" s="69"/>
      <c r="F435" s="71"/>
    </row>
    <row r="436" spans="1:6" x14ac:dyDescent="0.3">
      <c r="A436" s="69"/>
      <c r="B436" s="69"/>
      <c r="F436" s="71"/>
    </row>
    <row r="437" spans="1:6" x14ac:dyDescent="0.3">
      <c r="A437" s="69"/>
      <c r="B437" s="69"/>
      <c r="F437" s="71"/>
    </row>
    <row r="438" spans="1:6" x14ac:dyDescent="0.3">
      <c r="A438" s="69"/>
      <c r="B438" s="69"/>
      <c r="F438" s="71"/>
    </row>
    <row r="439" spans="1:6" x14ac:dyDescent="0.3">
      <c r="A439" s="69"/>
      <c r="B439" s="69"/>
      <c r="F439" s="71"/>
    </row>
    <row r="440" spans="1:6" x14ac:dyDescent="0.3">
      <c r="A440" s="69"/>
      <c r="B440" s="69"/>
      <c r="F440" s="71"/>
    </row>
    <row r="441" spans="1:6" x14ac:dyDescent="0.3">
      <c r="A441" s="69"/>
      <c r="B441" s="69"/>
      <c r="F441" s="71"/>
    </row>
    <row r="442" spans="1:6" x14ac:dyDescent="0.3">
      <c r="A442" s="69"/>
      <c r="B442" s="69"/>
      <c r="F442" s="71"/>
    </row>
    <row r="443" spans="1:6" x14ac:dyDescent="0.3">
      <c r="A443" s="69"/>
      <c r="B443" s="69"/>
      <c r="F443" s="71"/>
    </row>
    <row r="444" spans="1:6" x14ac:dyDescent="0.3">
      <c r="A444" s="69"/>
      <c r="B444" s="69"/>
      <c r="F444" s="71"/>
    </row>
    <row r="445" spans="1:6" x14ac:dyDescent="0.3">
      <c r="A445" s="69"/>
      <c r="B445" s="69"/>
      <c r="F445" s="71"/>
    </row>
    <row r="446" spans="1:6" x14ac:dyDescent="0.3">
      <c r="A446" s="69"/>
      <c r="B446" s="69"/>
      <c r="F446" s="71"/>
    </row>
    <row r="447" spans="1:6" x14ac:dyDescent="0.3">
      <c r="A447" s="69"/>
      <c r="B447" s="69"/>
      <c r="F447" s="71"/>
    </row>
    <row r="448" spans="1:6" x14ac:dyDescent="0.3">
      <c r="A448" s="69"/>
      <c r="B448" s="69"/>
      <c r="F448" s="71"/>
    </row>
    <row r="449" spans="1:6" x14ac:dyDescent="0.3">
      <c r="A449" s="69"/>
      <c r="B449" s="69"/>
      <c r="F449" s="71"/>
    </row>
    <row r="450" spans="1:6" x14ac:dyDescent="0.3">
      <c r="A450" s="69"/>
      <c r="B450" s="69"/>
      <c r="F450" s="71"/>
    </row>
    <row r="451" spans="1:6" x14ac:dyDescent="0.3">
      <c r="A451" s="69"/>
      <c r="B451" s="69"/>
      <c r="F451" s="71"/>
    </row>
    <row r="452" spans="1:6" x14ac:dyDescent="0.3">
      <c r="A452" s="69"/>
      <c r="B452" s="69"/>
      <c r="F452" s="71"/>
    </row>
    <row r="453" spans="1:6" x14ac:dyDescent="0.3">
      <c r="A453" s="69"/>
      <c r="B453" s="69"/>
      <c r="F453" s="71"/>
    </row>
    <row r="454" spans="1:6" x14ac:dyDescent="0.3">
      <c r="A454" s="69"/>
      <c r="B454" s="69"/>
      <c r="F454" s="71"/>
    </row>
    <row r="455" spans="1:6" x14ac:dyDescent="0.3">
      <c r="A455" s="69"/>
      <c r="B455" s="69"/>
      <c r="F455" s="71"/>
    </row>
    <row r="456" spans="1:6" x14ac:dyDescent="0.3">
      <c r="A456" s="69"/>
      <c r="B456" s="69"/>
      <c r="F456" s="71"/>
    </row>
    <row r="457" spans="1:6" x14ac:dyDescent="0.3">
      <c r="A457" s="69"/>
      <c r="B457" s="69"/>
      <c r="F457" s="71"/>
    </row>
    <row r="458" spans="1:6" x14ac:dyDescent="0.3">
      <c r="A458" s="69"/>
      <c r="B458" s="69"/>
      <c r="F458" s="71"/>
    </row>
    <row r="459" spans="1:6" x14ac:dyDescent="0.3">
      <c r="A459" s="69"/>
      <c r="B459" s="69"/>
      <c r="F459" s="71"/>
    </row>
    <row r="460" spans="1:6" x14ac:dyDescent="0.3">
      <c r="A460" s="69"/>
      <c r="B460" s="69"/>
      <c r="F460" s="71"/>
    </row>
    <row r="461" spans="1:6" x14ac:dyDescent="0.3">
      <c r="A461" s="69"/>
      <c r="B461" s="69"/>
      <c r="F461" s="71"/>
    </row>
    <row r="462" spans="1:6" x14ac:dyDescent="0.3">
      <c r="A462" s="69"/>
      <c r="B462" s="69"/>
      <c r="F462" s="71"/>
    </row>
    <row r="463" spans="1:6" x14ac:dyDescent="0.3">
      <c r="A463" s="69"/>
      <c r="B463" s="69"/>
      <c r="F463" s="71"/>
    </row>
    <row r="464" spans="1:6" x14ac:dyDescent="0.3">
      <c r="A464" s="69"/>
      <c r="B464" s="69"/>
      <c r="F464" s="71"/>
    </row>
    <row r="465" spans="1:6" x14ac:dyDescent="0.3">
      <c r="A465" s="69"/>
      <c r="B465" s="69"/>
      <c r="F465" s="71"/>
    </row>
    <row r="466" spans="1:6" x14ac:dyDescent="0.3">
      <c r="A466" s="69"/>
      <c r="B466" s="69"/>
      <c r="F466" s="71"/>
    </row>
    <row r="467" spans="1:6" x14ac:dyDescent="0.3">
      <c r="A467" s="69"/>
      <c r="B467" s="69"/>
      <c r="F467" s="71"/>
    </row>
    <row r="468" spans="1:6" x14ac:dyDescent="0.3">
      <c r="A468" s="69"/>
      <c r="B468" s="69"/>
      <c r="F468" s="71"/>
    </row>
    <row r="469" spans="1:6" x14ac:dyDescent="0.3">
      <c r="A469" s="69"/>
      <c r="B469" s="69"/>
      <c r="F469" s="71"/>
    </row>
    <row r="470" spans="1:6" x14ac:dyDescent="0.3">
      <c r="A470" s="69"/>
      <c r="B470" s="69"/>
      <c r="F470" s="71"/>
    </row>
    <row r="471" spans="1:6" x14ac:dyDescent="0.3">
      <c r="A471" s="69"/>
      <c r="B471" s="69"/>
      <c r="F471" s="71"/>
    </row>
    <row r="472" spans="1:6" x14ac:dyDescent="0.3">
      <c r="A472" s="69"/>
      <c r="B472" s="69"/>
      <c r="F472" s="71"/>
    </row>
    <row r="473" spans="1:6" x14ac:dyDescent="0.3">
      <c r="A473" s="69"/>
      <c r="B473" s="69"/>
      <c r="F473" s="71"/>
    </row>
    <row r="474" spans="1:6" x14ac:dyDescent="0.3">
      <c r="A474" s="69"/>
      <c r="B474" s="69"/>
      <c r="F474" s="71"/>
    </row>
    <row r="475" spans="1:6" x14ac:dyDescent="0.3">
      <c r="A475" s="69"/>
      <c r="B475" s="69"/>
      <c r="F475" s="71"/>
    </row>
    <row r="476" spans="1:6" x14ac:dyDescent="0.3">
      <c r="A476" s="69"/>
      <c r="B476" s="69"/>
      <c r="F476" s="71"/>
    </row>
    <row r="477" spans="1:6" x14ac:dyDescent="0.3">
      <c r="A477" s="69"/>
      <c r="B477" s="69"/>
      <c r="F477" s="71"/>
    </row>
    <row r="478" spans="1:6" x14ac:dyDescent="0.3">
      <c r="A478" s="69"/>
      <c r="B478" s="69"/>
      <c r="F478" s="71"/>
    </row>
    <row r="479" spans="1:6" x14ac:dyDescent="0.3">
      <c r="A479" s="69"/>
      <c r="B479" s="69"/>
      <c r="F479" s="71"/>
    </row>
    <row r="480" spans="1:6" x14ac:dyDescent="0.3">
      <c r="A480" s="69"/>
      <c r="B480" s="69"/>
      <c r="F480" s="71"/>
    </row>
    <row r="481" spans="1:6" x14ac:dyDescent="0.3">
      <c r="A481" s="69"/>
      <c r="B481" s="69"/>
      <c r="F481" s="71"/>
    </row>
    <row r="482" spans="1:6" x14ac:dyDescent="0.3">
      <c r="A482" s="69"/>
      <c r="B482" s="69"/>
      <c r="F482" s="71"/>
    </row>
    <row r="483" spans="1:6" x14ac:dyDescent="0.3">
      <c r="A483" s="69"/>
      <c r="B483" s="69"/>
      <c r="F483" s="71"/>
    </row>
    <row r="484" spans="1:6" x14ac:dyDescent="0.3">
      <c r="A484" s="69"/>
      <c r="B484" s="69"/>
      <c r="F484" s="71"/>
    </row>
    <row r="485" spans="1:6" x14ac:dyDescent="0.3">
      <c r="A485" s="69"/>
      <c r="B485" s="69"/>
      <c r="F485" s="71"/>
    </row>
    <row r="486" spans="1:6" x14ac:dyDescent="0.3">
      <c r="A486" s="69"/>
      <c r="B486" s="69"/>
      <c r="F486" s="71"/>
    </row>
    <row r="487" spans="1:6" x14ac:dyDescent="0.3">
      <c r="A487" s="69"/>
      <c r="B487" s="69"/>
      <c r="F487" s="71"/>
    </row>
    <row r="488" spans="1:6" x14ac:dyDescent="0.3">
      <c r="A488" s="69"/>
      <c r="B488" s="69"/>
      <c r="F488" s="71"/>
    </row>
    <row r="489" spans="1:6" x14ac:dyDescent="0.3">
      <c r="A489" s="69"/>
      <c r="B489" s="69"/>
      <c r="F489" s="71"/>
    </row>
    <row r="490" spans="1:6" x14ac:dyDescent="0.3">
      <c r="A490" s="69"/>
      <c r="B490" s="69"/>
      <c r="F490" s="71"/>
    </row>
    <row r="491" spans="1:6" x14ac:dyDescent="0.3">
      <c r="A491" s="69"/>
      <c r="B491" s="69"/>
      <c r="F491" s="71"/>
    </row>
    <row r="492" spans="1:6" x14ac:dyDescent="0.3">
      <c r="A492" s="69"/>
      <c r="B492" s="69"/>
      <c r="F492" s="71"/>
    </row>
    <row r="493" spans="1:6" x14ac:dyDescent="0.3">
      <c r="A493" s="69"/>
      <c r="B493" s="69"/>
      <c r="F493" s="71"/>
    </row>
    <row r="494" spans="1:6" x14ac:dyDescent="0.3">
      <c r="A494" s="69"/>
      <c r="B494" s="69"/>
      <c r="F494" s="71"/>
    </row>
    <row r="495" spans="1:6" x14ac:dyDescent="0.3">
      <c r="A495" s="69"/>
      <c r="B495" s="69"/>
      <c r="F495" s="71"/>
    </row>
    <row r="496" spans="1:6" x14ac:dyDescent="0.3">
      <c r="A496" s="69"/>
      <c r="B496" s="69"/>
      <c r="F496" s="71"/>
    </row>
    <row r="497" spans="1:6" x14ac:dyDescent="0.3">
      <c r="A497" s="69"/>
      <c r="B497" s="69"/>
      <c r="F497" s="71"/>
    </row>
    <row r="498" spans="1:6" x14ac:dyDescent="0.3">
      <c r="A498" s="69"/>
      <c r="B498" s="69"/>
      <c r="F498" s="71"/>
    </row>
    <row r="499" spans="1:6" x14ac:dyDescent="0.3">
      <c r="A499" s="69"/>
      <c r="B499" s="69"/>
      <c r="F499" s="71"/>
    </row>
    <row r="500" spans="1:6" x14ac:dyDescent="0.3">
      <c r="A500" s="69"/>
      <c r="B500" s="69"/>
      <c r="F500" s="71"/>
    </row>
    <row r="501" spans="1:6" x14ac:dyDescent="0.3">
      <c r="A501" s="69"/>
      <c r="B501" s="69"/>
      <c r="F501" s="71"/>
    </row>
    <row r="502" spans="1:6" x14ac:dyDescent="0.3">
      <c r="A502" s="69"/>
      <c r="B502" s="69"/>
      <c r="F502" s="71"/>
    </row>
    <row r="503" spans="1:6" x14ac:dyDescent="0.3">
      <c r="A503" s="69"/>
      <c r="B503" s="69"/>
      <c r="F503" s="71"/>
    </row>
    <row r="504" spans="1:6" x14ac:dyDescent="0.3">
      <c r="A504" s="69"/>
      <c r="B504" s="69"/>
      <c r="F504" s="71"/>
    </row>
    <row r="505" spans="1:6" x14ac:dyDescent="0.3">
      <c r="A505" s="69"/>
      <c r="B505" s="69"/>
      <c r="F505" s="71"/>
    </row>
    <row r="506" spans="1:6" x14ac:dyDescent="0.3">
      <c r="A506" s="69"/>
      <c r="B506" s="69"/>
      <c r="F506" s="71"/>
    </row>
    <row r="507" spans="1:6" x14ac:dyDescent="0.3">
      <c r="A507" s="69"/>
      <c r="B507" s="69"/>
      <c r="F507" s="71"/>
    </row>
    <row r="508" spans="1:6" x14ac:dyDescent="0.3">
      <c r="A508" s="69"/>
      <c r="B508" s="69"/>
      <c r="F508" s="71"/>
    </row>
    <row r="509" spans="1:6" x14ac:dyDescent="0.3">
      <c r="A509" s="69"/>
      <c r="B509" s="69"/>
      <c r="F509" s="71"/>
    </row>
    <row r="510" spans="1:6" x14ac:dyDescent="0.3">
      <c r="A510" s="69"/>
      <c r="B510" s="69"/>
      <c r="F510" s="71"/>
    </row>
    <row r="511" spans="1:6" x14ac:dyDescent="0.3">
      <c r="A511" s="69"/>
      <c r="B511" s="69"/>
      <c r="F511" s="71"/>
    </row>
    <row r="512" spans="1:6" x14ac:dyDescent="0.3">
      <c r="A512" s="69"/>
      <c r="B512" s="69"/>
      <c r="F512" s="71"/>
    </row>
    <row r="513" spans="1:6" x14ac:dyDescent="0.3">
      <c r="A513" s="69"/>
      <c r="B513" s="69"/>
      <c r="F513" s="71"/>
    </row>
    <row r="514" spans="1:6" x14ac:dyDescent="0.3">
      <c r="A514" s="69"/>
      <c r="B514" s="69"/>
      <c r="F514" s="71"/>
    </row>
    <row r="515" spans="1:6" x14ac:dyDescent="0.3">
      <c r="A515" s="69"/>
      <c r="B515" s="69"/>
      <c r="F515" s="71"/>
    </row>
    <row r="516" spans="1:6" x14ac:dyDescent="0.3">
      <c r="A516" s="69"/>
      <c r="B516" s="69"/>
      <c r="F516" s="71"/>
    </row>
    <row r="517" spans="1:6" x14ac:dyDescent="0.3">
      <c r="A517" s="69"/>
      <c r="B517" s="69"/>
      <c r="F517" s="71"/>
    </row>
    <row r="518" spans="1:6" x14ac:dyDescent="0.3">
      <c r="A518" s="69"/>
      <c r="B518" s="69"/>
      <c r="F518" s="71"/>
    </row>
    <row r="519" spans="1:6" x14ac:dyDescent="0.3">
      <c r="A519" s="69"/>
      <c r="B519" s="69"/>
      <c r="F519" s="71"/>
    </row>
    <row r="520" spans="1:6" x14ac:dyDescent="0.3">
      <c r="A520" s="69"/>
      <c r="B520" s="69"/>
      <c r="F520" s="71"/>
    </row>
    <row r="521" spans="1:6" x14ac:dyDescent="0.3">
      <c r="A521" s="69"/>
      <c r="B521" s="69"/>
      <c r="F521" s="71"/>
    </row>
    <row r="522" spans="1:6" x14ac:dyDescent="0.3">
      <c r="A522" s="69"/>
      <c r="B522" s="69"/>
      <c r="F522" s="71"/>
    </row>
    <row r="523" spans="1:6" x14ac:dyDescent="0.3">
      <c r="A523" s="69"/>
      <c r="B523" s="69"/>
      <c r="F523" s="71"/>
    </row>
    <row r="524" spans="1:6" x14ac:dyDescent="0.3">
      <c r="A524" s="69"/>
      <c r="B524" s="69"/>
      <c r="F524" s="71"/>
    </row>
    <row r="525" spans="1:6" x14ac:dyDescent="0.3">
      <c r="A525" s="69"/>
      <c r="B525" s="69"/>
      <c r="F525" s="71"/>
    </row>
    <row r="526" spans="1:6" x14ac:dyDescent="0.3">
      <c r="A526" s="69"/>
      <c r="B526" s="69"/>
      <c r="F526" s="71"/>
    </row>
    <row r="527" spans="1:6" x14ac:dyDescent="0.3">
      <c r="A527" s="69"/>
      <c r="B527" s="69"/>
      <c r="F527" s="71"/>
    </row>
    <row r="528" spans="1:6" x14ac:dyDescent="0.3">
      <c r="A528" s="69"/>
      <c r="B528" s="69"/>
      <c r="F528" s="71"/>
    </row>
    <row r="529" spans="1:6" x14ac:dyDescent="0.3">
      <c r="A529" s="69"/>
      <c r="B529" s="69"/>
      <c r="F529" s="71"/>
    </row>
    <row r="530" spans="1:6" x14ac:dyDescent="0.3">
      <c r="A530" s="69"/>
      <c r="B530" s="69"/>
      <c r="F530" s="71"/>
    </row>
    <row r="531" spans="1:6" x14ac:dyDescent="0.3">
      <c r="A531" s="69"/>
      <c r="B531" s="69"/>
      <c r="F531" s="71"/>
    </row>
    <row r="532" spans="1:6" x14ac:dyDescent="0.3">
      <c r="A532" s="69"/>
      <c r="B532" s="69"/>
      <c r="F532" s="71"/>
    </row>
    <row r="533" spans="1:6" x14ac:dyDescent="0.3">
      <c r="A533" s="69"/>
      <c r="B533" s="69"/>
      <c r="F533" s="71"/>
    </row>
    <row r="534" spans="1:6" x14ac:dyDescent="0.3">
      <c r="A534" s="69"/>
      <c r="B534" s="69"/>
      <c r="F534" s="71"/>
    </row>
    <row r="535" spans="1:6" x14ac:dyDescent="0.3">
      <c r="A535" s="69"/>
      <c r="B535" s="69"/>
      <c r="F535" s="71"/>
    </row>
    <row r="536" spans="1:6" x14ac:dyDescent="0.3">
      <c r="A536" s="69"/>
      <c r="B536" s="69"/>
      <c r="F536" s="71"/>
    </row>
    <row r="537" spans="1:6" x14ac:dyDescent="0.3">
      <c r="A537" s="69"/>
      <c r="B537" s="69"/>
      <c r="F537" s="71"/>
    </row>
    <row r="538" spans="1:6" x14ac:dyDescent="0.3">
      <c r="A538" s="69"/>
      <c r="B538" s="69"/>
      <c r="F538" s="71"/>
    </row>
    <row r="539" spans="1:6" x14ac:dyDescent="0.3">
      <c r="A539" s="69"/>
      <c r="B539" s="69"/>
      <c r="F539" s="71"/>
    </row>
    <row r="540" spans="1:6" x14ac:dyDescent="0.3">
      <c r="A540" s="69"/>
      <c r="B540" s="69"/>
      <c r="F540" s="71"/>
    </row>
    <row r="541" spans="1:6" x14ac:dyDescent="0.3">
      <c r="A541" s="69"/>
      <c r="B541" s="69"/>
      <c r="F541" s="71"/>
    </row>
    <row r="542" spans="1:6" x14ac:dyDescent="0.3">
      <c r="A542" s="69"/>
      <c r="B542" s="69"/>
      <c r="F542" s="71"/>
    </row>
    <row r="543" spans="1:6" x14ac:dyDescent="0.3">
      <c r="A543" s="69"/>
      <c r="B543" s="69"/>
      <c r="F543" s="71"/>
    </row>
    <row r="544" spans="1:6" x14ac:dyDescent="0.3">
      <c r="A544" s="69"/>
      <c r="B544" s="69"/>
      <c r="F544" s="71"/>
    </row>
    <row r="545" spans="1:6" x14ac:dyDescent="0.3">
      <c r="A545" s="69"/>
      <c r="B545" s="69"/>
      <c r="F545" s="71"/>
    </row>
    <row r="546" spans="1:6" x14ac:dyDescent="0.3">
      <c r="A546" s="69"/>
      <c r="B546" s="69"/>
      <c r="F546" s="71"/>
    </row>
    <row r="547" spans="1:6" x14ac:dyDescent="0.3">
      <c r="A547" s="69"/>
      <c r="B547" s="69"/>
      <c r="F547" s="71"/>
    </row>
    <row r="548" spans="1:6" x14ac:dyDescent="0.3">
      <c r="A548" s="69"/>
      <c r="B548" s="69"/>
      <c r="F548" s="71"/>
    </row>
    <row r="549" spans="1:6" x14ac:dyDescent="0.3">
      <c r="A549" s="69"/>
      <c r="B549" s="69"/>
      <c r="F549" s="71"/>
    </row>
    <row r="550" spans="1:6" x14ac:dyDescent="0.3">
      <c r="A550" s="69"/>
      <c r="B550" s="69"/>
      <c r="F550" s="71"/>
    </row>
    <row r="551" spans="1:6" x14ac:dyDescent="0.3">
      <c r="A551" s="69"/>
      <c r="B551" s="69"/>
      <c r="F551" s="71"/>
    </row>
    <row r="552" spans="1:6" x14ac:dyDescent="0.3">
      <c r="A552" s="69"/>
      <c r="B552" s="69"/>
      <c r="F552" s="71"/>
    </row>
    <row r="553" spans="1:6" x14ac:dyDescent="0.3">
      <c r="A553" s="69"/>
      <c r="B553" s="69"/>
      <c r="F553" s="71"/>
    </row>
    <row r="554" spans="1:6" x14ac:dyDescent="0.3">
      <c r="A554" s="69"/>
      <c r="B554" s="69"/>
      <c r="F554" s="71"/>
    </row>
    <row r="555" spans="1:6" x14ac:dyDescent="0.3">
      <c r="A555" s="69"/>
      <c r="B555" s="69"/>
      <c r="F555" s="71"/>
    </row>
    <row r="556" spans="1:6" x14ac:dyDescent="0.3">
      <c r="A556" s="69"/>
      <c r="B556" s="69"/>
      <c r="F556" s="71"/>
    </row>
    <row r="557" spans="1:6" x14ac:dyDescent="0.3">
      <c r="A557" s="69"/>
      <c r="B557" s="69"/>
      <c r="F557" s="71"/>
    </row>
    <row r="558" spans="1:6" x14ac:dyDescent="0.3">
      <c r="A558" s="69"/>
      <c r="B558" s="69"/>
      <c r="F558" s="71"/>
    </row>
    <row r="559" spans="1:6" x14ac:dyDescent="0.3">
      <c r="A559" s="69"/>
      <c r="B559" s="69"/>
      <c r="F559" s="71"/>
    </row>
    <row r="560" spans="1:6" x14ac:dyDescent="0.3">
      <c r="A560" s="69"/>
      <c r="B560" s="69"/>
      <c r="F560" s="71"/>
    </row>
    <row r="561" spans="1:6" x14ac:dyDescent="0.3">
      <c r="A561" s="69"/>
      <c r="B561" s="69"/>
      <c r="F561" s="71"/>
    </row>
    <row r="562" spans="1:6" x14ac:dyDescent="0.3">
      <c r="A562" s="69"/>
      <c r="B562" s="69"/>
      <c r="F562" s="71"/>
    </row>
    <row r="563" spans="1:6" x14ac:dyDescent="0.3">
      <c r="A563" s="69"/>
      <c r="B563" s="69"/>
      <c r="F563" s="71"/>
    </row>
    <row r="564" spans="1:6" x14ac:dyDescent="0.3">
      <c r="A564" s="69"/>
      <c r="B564" s="69"/>
      <c r="F564" s="71"/>
    </row>
    <row r="565" spans="1:6" x14ac:dyDescent="0.3">
      <c r="A565" s="69"/>
      <c r="B565" s="69"/>
      <c r="F565" s="71"/>
    </row>
    <row r="566" spans="1:6" x14ac:dyDescent="0.3">
      <c r="A566" s="69"/>
      <c r="B566" s="69"/>
      <c r="F566" s="71"/>
    </row>
    <row r="567" spans="1:6" x14ac:dyDescent="0.3">
      <c r="A567" s="69"/>
      <c r="B567" s="69"/>
      <c r="F567" s="71"/>
    </row>
    <row r="568" spans="1:6" x14ac:dyDescent="0.3">
      <c r="A568" s="69"/>
      <c r="B568" s="69"/>
      <c r="F568" s="71"/>
    </row>
    <row r="569" spans="1:6" x14ac:dyDescent="0.3">
      <c r="A569" s="69"/>
      <c r="B569" s="69"/>
      <c r="F569" s="71"/>
    </row>
    <row r="570" spans="1:6" x14ac:dyDescent="0.3">
      <c r="A570" s="69"/>
      <c r="B570" s="69"/>
      <c r="F570" s="71"/>
    </row>
    <row r="571" spans="1:6" x14ac:dyDescent="0.3">
      <c r="A571" s="69"/>
      <c r="B571" s="69"/>
      <c r="F571" s="71"/>
    </row>
    <row r="572" spans="1:6" x14ac:dyDescent="0.3">
      <c r="A572" s="69"/>
      <c r="B572" s="69"/>
      <c r="F572" s="71"/>
    </row>
    <row r="573" spans="1:6" x14ac:dyDescent="0.3">
      <c r="A573" s="69"/>
      <c r="B573" s="69"/>
      <c r="F573" s="71"/>
    </row>
    <row r="574" spans="1:6" x14ac:dyDescent="0.3">
      <c r="A574" s="69"/>
      <c r="B574" s="69"/>
      <c r="F574" s="71"/>
    </row>
    <row r="575" spans="1:6" x14ac:dyDescent="0.3">
      <c r="A575" s="69"/>
      <c r="B575" s="69"/>
      <c r="F575" s="71"/>
    </row>
    <row r="576" spans="1:6" x14ac:dyDescent="0.3">
      <c r="A576" s="69"/>
      <c r="B576" s="69"/>
      <c r="F576" s="71"/>
    </row>
    <row r="577" spans="1:6" x14ac:dyDescent="0.3">
      <c r="A577" s="69"/>
      <c r="B577" s="69"/>
      <c r="F577" s="71"/>
    </row>
    <row r="578" spans="1:6" x14ac:dyDescent="0.3">
      <c r="A578" s="69"/>
      <c r="B578" s="69"/>
      <c r="F578" s="71"/>
    </row>
    <row r="579" spans="1:6" x14ac:dyDescent="0.3">
      <c r="A579" s="69"/>
      <c r="B579" s="69"/>
      <c r="F579" s="71"/>
    </row>
    <row r="580" spans="1:6" x14ac:dyDescent="0.3">
      <c r="A580" s="69"/>
      <c r="B580" s="69"/>
      <c r="F580" s="71"/>
    </row>
    <row r="581" spans="1:6" x14ac:dyDescent="0.3">
      <c r="A581" s="69"/>
      <c r="B581" s="69"/>
      <c r="F581" s="71"/>
    </row>
    <row r="582" spans="1:6" x14ac:dyDescent="0.3">
      <c r="A582" s="69"/>
      <c r="B582" s="69"/>
      <c r="F582" s="71"/>
    </row>
    <row r="583" spans="1:6" x14ac:dyDescent="0.3">
      <c r="A583" s="69"/>
      <c r="B583" s="69"/>
      <c r="F583" s="71"/>
    </row>
    <row r="584" spans="1:6" x14ac:dyDescent="0.3">
      <c r="A584" s="69"/>
      <c r="B584" s="69"/>
      <c r="F584" s="71"/>
    </row>
    <row r="585" spans="1:6" x14ac:dyDescent="0.3">
      <c r="A585" s="69"/>
      <c r="B585" s="69"/>
      <c r="F585" s="71"/>
    </row>
    <row r="586" spans="1:6" x14ac:dyDescent="0.3">
      <c r="A586" s="69"/>
      <c r="B586" s="69"/>
      <c r="F586" s="71"/>
    </row>
    <row r="587" spans="1:6" x14ac:dyDescent="0.3">
      <c r="A587" s="69"/>
      <c r="B587" s="69"/>
      <c r="F587" s="71"/>
    </row>
    <row r="588" spans="1:6" x14ac:dyDescent="0.3">
      <c r="A588" s="69"/>
      <c r="B588" s="69"/>
      <c r="F588" s="71"/>
    </row>
    <row r="589" spans="1:6" x14ac:dyDescent="0.3">
      <c r="A589" s="69"/>
      <c r="B589" s="69"/>
      <c r="F589" s="71"/>
    </row>
    <row r="590" spans="1:6" x14ac:dyDescent="0.3">
      <c r="A590" s="69"/>
      <c r="B590" s="69"/>
      <c r="F590" s="71"/>
    </row>
    <row r="591" spans="1:6" x14ac:dyDescent="0.3">
      <c r="A591" s="69"/>
      <c r="B591" s="69"/>
      <c r="F591" s="71"/>
    </row>
    <row r="592" spans="1:6" x14ac:dyDescent="0.3">
      <c r="A592" s="69"/>
      <c r="B592" s="69"/>
      <c r="F592" s="71"/>
    </row>
    <row r="593" spans="1:6" x14ac:dyDescent="0.3">
      <c r="A593" s="69"/>
      <c r="B593" s="69"/>
      <c r="F593" s="71"/>
    </row>
    <row r="594" spans="1:6" x14ac:dyDescent="0.3">
      <c r="A594" s="69"/>
      <c r="B594" s="69"/>
      <c r="F594" s="71"/>
    </row>
    <row r="595" spans="1:6" x14ac:dyDescent="0.3">
      <c r="A595" s="69"/>
      <c r="B595" s="69"/>
      <c r="F595" s="71"/>
    </row>
    <row r="596" spans="1:6" x14ac:dyDescent="0.3">
      <c r="A596" s="69"/>
      <c r="B596" s="69"/>
      <c r="F596" s="71"/>
    </row>
    <row r="597" spans="1:6" x14ac:dyDescent="0.3">
      <c r="A597" s="69"/>
      <c r="B597" s="69"/>
      <c r="F597" s="71"/>
    </row>
    <row r="598" spans="1:6" x14ac:dyDescent="0.3">
      <c r="A598" s="69"/>
      <c r="B598" s="69"/>
      <c r="F598" s="71"/>
    </row>
    <row r="599" spans="1:6" x14ac:dyDescent="0.3">
      <c r="A599" s="69"/>
      <c r="B599" s="69"/>
      <c r="F599" s="71"/>
    </row>
    <row r="600" spans="1:6" x14ac:dyDescent="0.3">
      <c r="A600" s="69"/>
      <c r="B600" s="69"/>
      <c r="F600" s="71"/>
    </row>
    <row r="601" spans="1:6" x14ac:dyDescent="0.3">
      <c r="A601" s="69"/>
      <c r="B601" s="69"/>
      <c r="F601" s="71"/>
    </row>
    <row r="602" spans="1:6" x14ac:dyDescent="0.3">
      <c r="A602" s="69"/>
      <c r="B602" s="69"/>
      <c r="F602" s="71"/>
    </row>
    <row r="603" spans="1:6" x14ac:dyDescent="0.3">
      <c r="A603" s="69"/>
      <c r="B603" s="69"/>
      <c r="F603" s="71"/>
    </row>
    <row r="604" spans="1:6" x14ac:dyDescent="0.3">
      <c r="A604" s="69"/>
      <c r="B604" s="69"/>
      <c r="F604" s="71"/>
    </row>
    <row r="605" spans="1:6" x14ac:dyDescent="0.3">
      <c r="A605" s="69"/>
      <c r="B605" s="69"/>
      <c r="F605" s="71"/>
    </row>
    <row r="606" spans="1:6" x14ac:dyDescent="0.3">
      <c r="A606" s="69"/>
      <c r="B606" s="69"/>
      <c r="F606" s="71"/>
    </row>
    <row r="607" spans="1:6" x14ac:dyDescent="0.3">
      <c r="A607" s="69"/>
      <c r="B607" s="69"/>
      <c r="F607" s="71"/>
    </row>
    <row r="608" spans="1:6" x14ac:dyDescent="0.3">
      <c r="A608" s="69"/>
      <c r="B608" s="69"/>
      <c r="F608" s="71"/>
    </row>
    <row r="609" spans="1:6" x14ac:dyDescent="0.3">
      <c r="A609" s="69"/>
      <c r="B609" s="69"/>
      <c r="F609" s="71"/>
    </row>
    <row r="610" spans="1:6" x14ac:dyDescent="0.3">
      <c r="A610" s="69"/>
      <c r="B610" s="69"/>
      <c r="F610" s="71"/>
    </row>
    <row r="611" spans="1:6" x14ac:dyDescent="0.3">
      <c r="A611" s="69"/>
      <c r="B611" s="69"/>
      <c r="F611" s="71"/>
    </row>
    <row r="612" spans="1:6" x14ac:dyDescent="0.3">
      <c r="A612" s="69"/>
      <c r="B612" s="69"/>
      <c r="F612" s="71"/>
    </row>
    <row r="613" spans="1:6" x14ac:dyDescent="0.3">
      <c r="A613" s="69"/>
      <c r="B613" s="69"/>
      <c r="F613" s="71"/>
    </row>
    <row r="614" spans="1:6" x14ac:dyDescent="0.3">
      <c r="A614" s="69"/>
      <c r="B614" s="69"/>
      <c r="F614" s="71"/>
    </row>
    <row r="615" spans="1:6" x14ac:dyDescent="0.3">
      <c r="A615" s="69"/>
      <c r="B615" s="69"/>
      <c r="F615" s="71"/>
    </row>
    <row r="616" spans="1:6" x14ac:dyDescent="0.3">
      <c r="A616" s="69"/>
      <c r="B616" s="69"/>
      <c r="F616" s="71"/>
    </row>
    <row r="617" spans="1:6" x14ac:dyDescent="0.3">
      <c r="A617" s="69"/>
      <c r="B617" s="69"/>
      <c r="F617" s="71"/>
    </row>
    <row r="618" spans="1:6" x14ac:dyDescent="0.3">
      <c r="A618" s="69"/>
      <c r="B618" s="69"/>
      <c r="F618" s="71"/>
    </row>
    <row r="619" spans="1:6" x14ac:dyDescent="0.3">
      <c r="A619" s="69"/>
      <c r="B619" s="69"/>
      <c r="F619" s="71"/>
    </row>
    <row r="620" spans="1:6" x14ac:dyDescent="0.3">
      <c r="A620" s="69"/>
      <c r="B620" s="69"/>
      <c r="F620" s="71"/>
    </row>
    <row r="621" spans="1:6" x14ac:dyDescent="0.3">
      <c r="A621" s="69"/>
      <c r="B621" s="69"/>
      <c r="F621" s="71"/>
    </row>
    <row r="622" spans="1:6" x14ac:dyDescent="0.3">
      <c r="A622" s="69"/>
      <c r="B622" s="69"/>
      <c r="F622" s="71"/>
    </row>
    <row r="623" spans="1:6" x14ac:dyDescent="0.3">
      <c r="A623" s="69"/>
      <c r="B623" s="69"/>
      <c r="F623" s="71"/>
    </row>
    <row r="624" spans="1:6" x14ac:dyDescent="0.3">
      <c r="A624" s="69"/>
      <c r="B624" s="69"/>
      <c r="F624" s="71"/>
    </row>
    <row r="625" spans="1:6" x14ac:dyDescent="0.3">
      <c r="A625" s="69"/>
      <c r="B625" s="69"/>
      <c r="F625" s="71"/>
    </row>
    <row r="626" spans="1:6" x14ac:dyDescent="0.3">
      <c r="A626" s="69"/>
      <c r="B626" s="69"/>
      <c r="F626" s="71"/>
    </row>
    <row r="627" spans="1:6" x14ac:dyDescent="0.3">
      <c r="A627" s="69"/>
      <c r="B627" s="69"/>
      <c r="F627" s="71"/>
    </row>
    <row r="628" spans="1:6" x14ac:dyDescent="0.3">
      <c r="A628" s="69"/>
      <c r="B628" s="69"/>
      <c r="F628" s="71"/>
    </row>
    <row r="629" spans="1:6" x14ac:dyDescent="0.3">
      <c r="A629" s="69"/>
      <c r="B629" s="69"/>
      <c r="F629" s="71"/>
    </row>
    <row r="630" spans="1:6" x14ac:dyDescent="0.3">
      <c r="A630" s="69"/>
      <c r="B630" s="69"/>
      <c r="F630" s="71"/>
    </row>
    <row r="631" spans="1:6" x14ac:dyDescent="0.3">
      <c r="A631" s="69"/>
      <c r="B631" s="69"/>
      <c r="F631" s="71"/>
    </row>
    <row r="632" spans="1:6" x14ac:dyDescent="0.3">
      <c r="A632" s="69"/>
      <c r="B632" s="69"/>
      <c r="F632" s="71"/>
    </row>
    <row r="633" spans="1:6" x14ac:dyDescent="0.3">
      <c r="A633" s="69"/>
      <c r="B633" s="69"/>
      <c r="F633" s="71"/>
    </row>
    <row r="634" spans="1:6" x14ac:dyDescent="0.3">
      <c r="A634" s="69"/>
      <c r="B634" s="69"/>
      <c r="F634" s="71"/>
    </row>
    <row r="635" spans="1:6" x14ac:dyDescent="0.3">
      <c r="A635" s="69"/>
      <c r="B635" s="69"/>
      <c r="F635" s="71"/>
    </row>
    <row r="636" spans="1:6" x14ac:dyDescent="0.3">
      <c r="A636" s="69"/>
      <c r="B636" s="69"/>
      <c r="F636" s="71"/>
    </row>
    <row r="637" spans="1:6" x14ac:dyDescent="0.3">
      <c r="A637" s="69"/>
      <c r="B637" s="69"/>
      <c r="F637" s="71"/>
    </row>
    <row r="638" spans="1:6" x14ac:dyDescent="0.3">
      <c r="A638" s="69"/>
      <c r="B638" s="69"/>
      <c r="F638" s="71"/>
    </row>
    <row r="639" spans="1:6" x14ac:dyDescent="0.3">
      <c r="A639" s="69"/>
      <c r="B639" s="69"/>
      <c r="F639" s="71"/>
    </row>
    <row r="640" spans="1:6" x14ac:dyDescent="0.3">
      <c r="A640" s="69"/>
      <c r="B640" s="69"/>
      <c r="F640" s="71"/>
    </row>
    <row r="641" spans="1:6" x14ac:dyDescent="0.3">
      <c r="A641" s="69"/>
      <c r="B641" s="69"/>
      <c r="F641" s="71"/>
    </row>
    <row r="642" spans="1:6" x14ac:dyDescent="0.3">
      <c r="A642" s="69"/>
      <c r="B642" s="69"/>
      <c r="F642" s="71"/>
    </row>
    <row r="643" spans="1:6" x14ac:dyDescent="0.3">
      <c r="A643" s="69"/>
      <c r="B643" s="69"/>
      <c r="F643" s="71"/>
    </row>
    <row r="644" spans="1:6" x14ac:dyDescent="0.3">
      <c r="A644" s="69"/>
      <c r="B644" s="69"/>
      <c r="F644" s="71"/>
    </row>
    <row r="645" spans="1:6" x14ac:dyDescent="0.3">
      <c r="A645" s="69"/>
      <c r="B645" s="69"/>
      <c r="F645" s="71"/>
    </row>
    <row r="646" spans="1:6" x14ac:dyDescent="0.3">
      <c r="A646" s="69"/>
      <c r="B646" s="69"/>
      <c r="F646" s="71"/>
    </row>
    <row r="647" spans="1:6" x14ac:dyDescent="0.3">
      <c r="A647" s="69"/>
      <c r="B647" s="69"/>
      <c r="F647" s="71"/>
    </row>
    <row r="648" spans="1:6" x14ac:dyDescent="0.3">
      <c r="A648" s="69"/>
      <c r="B648" s="69"/>
      <c r="F648" s="71"/>
    </row>
    <row r="649" spans="1:6" x14ac:dyDescent="0.3">
      <c r="A649" s="69"/>
      <c r="B649" s="69"/>
      <c r="F649" s="71"/>
    </row>
    <row r="650" spans="1:6" x14ac:dyDescent="0.3">
      <c r="A650" s="69"/>
      <c r="B650" s="69"/>
      <c r="F650" s="71"/>
    </row>
    <row r="651" spans="1:6" x14ac:dyDescent="0.3">
      <c r="A651" s="69"/>
      <c r="B651" s="69"/>
      <c r="F651" s="71"/>
    </row>
    <row r="652" spans="1:6" x14ac:dyDescent="0.3">
      <c r="A652" s="69"/>
      <c r="B652" s="69"/>
      <c r="F652" s="71"/>
    </row>
    <row r="653" spans="1:6" x14ac:dyDescent="0.3">
      <c r="A653" s="69"/>
      <c r="B653" s="69"/>
      <c r="F653" s="71"/>
    </row>
    <row r="654" spans="1:6" x14ac:dyDescent="0.3">
      <c r="A654" s="69"/>
      <c r="B654" s="69"/>
      <c r="F654" s="71"/>
    </row>
    <row r="655" spans="1:6" x14ac:dyDescent="0.3">
      <c r="A655" s="69"/>
      <c r="B655" s="69"/>
      <c r="F655" s="71"/>
    </row>
    <row r="656" spans="1:6" x14ac:dyDescent="0.3">
      <c r="A656" s="69"/>
      <c r="B656" s="69"/>
      <c r="F656" s="71"/>
    </row>
    <row r="657" spans="1:6" x14ac:dyDescent="0.3">
      <c r="A657" s="69"/>
      <c r="B657" s="69"/>
      <c r="F657" s="71"/>
    </row>
    <row r="658" spans="1:6" x14ac:dyDescent="0.3">
      <c r="A658" s="69"/>
      <c r="B658" s="69"/>
      <c r="F658" s="71"/>
    </row>
    <row r="659" spans="1:6" x14ac:dyDescent="0.3">
      <c r="A659" s="69"/>
      <c r="B659" s="69"/>
      <c r="F659" s="71"/>
    </row>
    <row r="660" spans="1:6" x14ac:dyDescent="0.3">
      <c r="A660" s="69"/>
      <c r="B660" s="69"/>
      <c r="F660" s="71"/>
    </row>
    <row r="661" spans="1:6" x14ac:dyDescent="0.3">
      <c r="A661" s="69"/>
      <c r="B661" s="69"/>
      <c r="F661" s="71"/>
    </row>
    <row r="662" spans="1:6" x14ac:dyDescent="0.3">
      <c r="A662" s="69"/>
      <c r="B662" s="69"/>
      <c r="F662" s="71"/>
    </row>
    <row r="663" spans="1:6" x14ac:dyDescent="0.3">
      <c r="A663" s="69"/>
      <c r="B663" s="69"/>
      <c r="F663" s="71"/>
    </row>
    <row r="664" spans="1:6" x14ac:dyDescent="0.3">
      <c r="A664" s="69"/>
      <c r="B664" s="69"/>
      <c r="F664" s="71"/>
    </row>
    <row r="665" spans="1:6" x14ac:dyDescent="0.3">
      <c r="A665" s="69"/>
      <c r="B665" s="69"/>
      <c r="F665" s="71"/>
    </row>
    <row r="666" spans="1:6" x14ac:dyDescent="0.3">
      <c r="A666" s="69"/>
      <c r="B666" s="69"/>
      <c r="F666" s="71"/>
    </row>
    <row r="667" spans="1:6" x14ac:dyDescent="0.3">
      <c r="A667" s="69"/>
      <c r="B667" s="69"/>
      <c r="F667" s="71"/>
    </row>
    <row r="668" spans="1:6" x14ac:dyDescent="0.3">
      <c r="A668" s="69"/>
      <c r="B668" s="69"/>
      <c r="F668" s="71"/>
    </row>
    <row r="669" spans="1:6" x14ac:dyDescent="0.3">
      <c r="A669" s="69"/>
      <c r="B669" s="69"/>
      <c r="F669" s="71"/>
    </row>
    <row r="670" spans="1:6" x14ac:dyDescent="0.3">
      <c r="A670" s="69"/>
      <c r="B670" s="69"/>
      <c r="F670" s="71"/>
    </row>
    <row r="671" spans="1:6" x14ac:dyDescent="0.3">
      <c r="A671" s="69"/>
      <c r="B671" s="69"/>
      <c r="F671" s="71"/>
    </row>
    <row r="672" spans="1:6" x14ac:dyDescent="0.3">
      <c r="A672" s="69"/>
      <c r="B672" s="69"/>
      <c r="F672" s="71"/>
    </row>
    <row r="673" spans="1:6" x14ac:dyDescent="0.3">
      <c r="A673" s="69"/>
      <c r="B673" s="69"/>
      <c r="F673" s="71"/>
    </row>
    <row r="674" spans="1:6" x14ac:dyDescent="0.3">
      <c r="A674" s="69"/>
      <c r="B674" s="69"/>
      <c r="F674" s="71"/>
    </row>
    <row r="675" spans="1:6" x14ac:dyDescent="0.3">
      <c r="A675" s="69"/>
      <c r="B675" s="69"/>
      <c r="F675" s="71"/>
    </row>
    <row r="676" spans="1:6" x14ac:dyDescent="0.3">
      <c r="A676" s="69"/>
      <c r="B676" s="69"/>
      <c r="F676" s="71"/>
    </row>
    <row r="677" spans="1:6" x14ac:dyDescent="0.3">
      <c r="A677" s="69"/>
      <c r="B677" s="69"/>
      <c r="F677" s="71"/>
    </row>
    <row r="678" spans="1:6" x14ac:dyDescent="0.3">
      <c r="A678" s="69"/>
      <c r="B678" s="69"/>
      <c r="F678" s="71"/>
    </row>
    <row r="679" spans="1:6" x14ac:dyDescent="0.3">
      <c r="A679" s="69"/>
      <c r="B679" s="69"/>
      <c r="F679" s="71"/>
    </row>
    <row r="680" spans="1:6" x14ac:dyDescent="0.3">
      <c r="A680" s="69"/>
      <c r="B680" s="69"/>
      <c r="F680" s="71"/>
    </row>
    <row r="681" spans="1:6" x14ac:dyDescent="0.3">
      <c r="A681" s="69"/>
      <c r="B681" s="69"/>
      <c r="F681" s="71"/>
    </row>
    <row r="682" spans="1:6" x14ac:dyDescent="0.3">
      <c r="A682" s="69"/>
      <c r="B682" s="69"/>
      <c r="F682" s="71"/>
    </row>
    <row r="683" spans="1:6" x14ac:dyDescent="0.3">
      <c r="A683" s="69"/>
      <c r="B683" s="69"/>
      <c r="F683" s="71"/>
    </row>
    <row r="684" spans="1:6" x14ac:dyDescent="0.3">
      <c r="A684" s="69"/>
      <c r="B684" s="69"/>
      <c r="F684" s="71"/>
    </row>
    <row r="685" spans="1:6" x14ac:dyDescent="0.3">
      <c r="A685" s="69"/>
      <c r="B685" s="69"/>
      <c r="F685" s="71"/>
    </row>
    <row r="686" spans="1:6" x14ac:dyDescent="0.3">
      <c r="A686" s="69"/>
      <c r="B686" s="69"/>
      <c r="F686" s="71"/>
    </row>
    <row r="687" spans="1:6" x14ac:dyDescent="0.3">
      <c r="A687" s="69"/>
      <c r="B687" s="69"/>
      <c r="F687" s="71"/>
    </row>
    <row r="688" spans="1:6" x14ac:dyDescent="0.3">
      <c r="A688" s="69"/>
      <c r="B688" s="69"/>
      <c r="F688" s="71"/>
    </row>
    <row r="689" spans="1:6" x14ac:dyDescent="0.3">
      <c r="A689" s="69"/>
      <c r="B689" s="69"/>
      <c r="F689" s="71"/>
    </row>
    <row r="690" spans="1:6" x14ac:dyDescent="0.3">
      <c r="A690" s="69"/>
      <c r="B690" s="69"/>
      <c r="F690" s="71"/>
    </row>
    <row r="691" spans="1:6" x14ac:dyDescent="0.3">
      <c r="A691" s="69"/>
      <c r="B691" s="69"/>
      <c r="F691" s="71"/>
    </row>
    <row r="692" spans="1:6" x14ac:dyDescent="0.3">
      <c r="A692" s="69"/>
      <c r="B692" s="69"/>
      <c r="F692" s="71"/>
    </row>
    <row r="693" spans="1:6" x14ac:dyDescent="0.3">
      <c r="A693" s="69"/>
      <c r="B693" s="69"/>
      <c r="F693" s="71"/>
    </row>
    <row r="694" spans="1:6" x14ac:dyDescent="0.3">
      <c r="A694" s="69"/>
      <c r="B694" s="69"/>
      <c r="F694" s="71"/>
    </row>
    <row r="695" spans="1:6" x14ac:dyDescent="0.3">
      <c r="A695" s="69"/>
      <c r="B695" s="69"/>
      <c r="F695" s="71"/>
    </row>
    <row r="696" spans="1:6" x14ac:dyDescent="0.3">
      <c r="A696" s="69"/>
      <c r="B696" s="69"/>
      <c r="F696" s="71"/>
    </row>
    <row r="697" spans="1:6" x14ac:dyDescent="0.3">
      <c r="A697" s="69"/>
      <c r="B697" s="69"/>
      <c r="F697" s="71"/>
    </row>
    <row r="698" spans="1:6" x14ac:dyDescent="0.3">
      <c r="A698" s="69"/>
      <c r="B698" s="69"/>
      <c r="F698" s="71"/>
    </row>
    <row r="699" spans="1:6" x14ac:dyDescent="0.3">
      <c r="A699" s="69"/>
      <c r="B699" s="69"/>
      <c r="F699" s="71"/>
    </row>
    <row r="700" spans="1:6" x14ac:dyDescent="0.3">
      <c r="A700" s="69"/>
      <c r="B700" s="69"/>
      <c r="F700" s="71"/>
    </row>
    <row r="701" spans="1:6" x14ac:dyDescent="0.3">
      <c r="A701" s="69"/>
      <c r="B701" s="69"/>
      <c r="F701" s="71"/>
    </row>
    <row r="702" spans="1:6" x14ac:dyDescent="0.3">
      <c r="A702" s="69"/>
      <c r="B702" s="69"/>
      <c r="F702" s="71"/>
    </row>
    <row r="703" spans="1:6" x14ac:dyDescent="0.3">
      <c r="A703" s="69"/>
      <c r="B703" s="69"/>
      <c r="F703" s="71"/>
    </row>
    <row r="704" spans="1:6" x14ac:dyDescent="0.3">
      <c r="A704" s="69"/>
      <c r="B704" s="69"/>
      <c r="F704" s="71"/>
    </row>
    <row r="705" spans="1:6" x14ac:dyDescent="0.3">
      <c r="A705" s="69"/>
      <c r="B705" s="69"/>
      <c r="F705" s="71"/>
    </row>
    <row r="706" spans="1:6" x14ac:dyDescent="0.3">
      <c r="A706" s="69"/>
      <c r="B706" s="69"/>
      <c r="F706" s="71"/>
    </row>
    <row r="707" spans="1:6" x14ac:dyDescent="0.3">
      <c r="A707" s="69"/>
      <c r="B707" s="69"/>
      <c r="F707" s="71"/>
    </row>
    <row r="708" spans="1:6" x14ac:dyDescent="0.3">
      <c r="A708" s="69"/>
      <c r="B708" s="69"/>
      <c r="F708" s="71"/>
    </row>
    <row r="709" spans="1:6" x14ac:dyDescent="0.3">
      <c r="A709" s="69"/>
      <c r="B709" s="69"/>
      <c r="F709" s="71"/>
    </row>
    <row r="710" spans="1:6" x14ac:dyDescent="0.3">
      <c r="A710" s="69"/>
      <c r="B710" s="69"/>
      <c r="F710" s="71"/>
    </row>
    <row r="711" spans="1:6" x14ac:dyDescent="0.3">
      <c r="A711" s="69"/>
      <c r="B711" s="69"/>
      <c r="F711" s="71"/>
    </row>
    <row r="712" spans="1:6" x14ac:dyDescent="0.3">
      <c r="A712" s="69"/>
      <c r="B712" s="69"/>
      <c r="F712" s="71"/>
    </row>
    <row r="713" spans="1:6" x14ac:dyDescent="0.3">
      <c r="A713" s="69"/>
      <c r="B713" s="69"/>
      <c r="F713" s="71"/>
    </row>
    <row r="714" spans="1:6" x14ac:dyDescent="0.3">
      <c r="A714" s="69"/>
      <c r="B714" s="69"/>
      <c r="F714" s="71"/>
    </row>
    <row r="715" spans="1:6" x14ac:dyDescent="0.3">
      <c r="A715" s="69"/>
      <c r="B715" s="69"/>
      <c r="F715" s="71"/>
    </row>
    <row r="716" spans="1:6" x14ac:dyDescent="0.3">
      <c r="A716" s="69"/>
      <c r="B716" s="69"/>
      <c r="F716" s="71"/>
    </row>
    <row r="717" spans="1:6" x14ac:dyDescent="0.3">
      <c r="A717" s="69"/>
      <c r="B717" s="69"/>
      <c r="F717" s="71"/>
    </row>
    <row r="718" spans="1:6" x14ac:dyDescent="0.3">
      <c r="A718" s="69"/>
      <c r="B718" s="69"/>
      <c r="F718" s="71"/>
    </row>
    <row r="719" spans="1:6" x14ac:dyDescent="0.3">
      <c r="A719" s="69"/>
      <c r="B719" s="69"/>
      <c r="F719" s="71"/>
    </row>
    <row r="720" spans="1:6" x14ac:dyDescent="0.3">
      <c r="A720" s="69"/>
      <c r="B720" s="69"/>
      <c r="F720" s="71"/>
    </row>
    <row r="721" spans="1:6" x14ac:dyDescent="0.3">
      <c r="A721" s="69"/>
      <c r="B721" s="69"/>
      <c r="F721" s="71"/>
    </row>
    <row r="722" spans="1:6" x14ac:dyDescent="0.3">
      <c r="A722" s="69"/>
      <c r="B722" s="69"/>
      <c r="F722" s="71"/>
    </row>
    <row r="723" spans="1:6" x14ac:dyDescent="0.3">
      <c r="A723" s="69"/>
      <c r="B723" s="69"/>
      <c r="F723" s="71"/>
    </row>
    <row r="724" spans="1:6" x14ac:dyDescent="0.3">
      <c r="A724" s="69"/>
      <c r="B724" s="69"/>
      <c r="F724" s="71"/>
    </row>
    <row r="725" spans="1:6" x14ac:dyDescent="0.3">
      <c r="A725" s="69"/>
      <c r="B725" s="69"/>
      <c r="F725" s="71"/>
    </row>
    <row r="726" spans="1:6" x14ac:dyDescent="0.3">
      <c r="A726" s="69"/>
      <c r="B726" s="69"/>
      <c r="F726" s="71"/>
    </row>
    <row r="727" spans="1:6" x14ac:dyDescent="0.3">
      <c r="A727" s="69"/>
      <c r="B727" s="69"/>
      <c r="F727" s="71"/>
    </row>
    <row r="728" spans="1:6" x14ac:dyDescent="0.3">
      <c r="A728" s="69"/>
      <c r="B728" s="69"/>
      <c r="F728" s="71"/>
    </row>
    <row r="729" spans="1:6" x14ac:dyDescent="0.3">
      <c r="A729" s="69"/>
      <c r="B729" s="69"/>
      <c r="F729" s="71"/>
    </row>
    <row r="730" spans="1:6" x14ac:dyDescent="0.3">
      <c r="A730" s="69"/>
      <c r="B730" s="69"/>
      <c r="F730" s="71"/>
    </row>
    <row r="731" spans="1:6" x14ac:dyDescent="0.3">
      <c r="A731" s="69"/>
      <c r="B731" s="69"/>
      <c r="F731" s="71"/>
    </row>
    <row r="732" spans="1:6" x14ac:dyDescent="0.3">
      <c r="A732" s="69"/>
      <c r="B732" s="69"/>
      <c r="F732" s="71"/>
    </row>
    <row r="733" spans="1:6" x14ac:dyDescent="0.3">
      <c r="A733" s="69"/>
      <c r="B733" s="69"/>
      <c r="F733" s="71"/>
    </row>
    <row r="734" spans="1:6" x14ac:dyDescent="0.3">
      <c r="A734" s="69"/>
      <c r="B734" s="69"/>
      <c r="F734" s="71"/>
    </row>
    <row r="735" spans="1:6" x14ac:dyDescent="0.3">
      <c r="A735" s="69"/>
      <c r="B735" s="69"/>
      <c r="F735" s="71"/>
    </row>
    <row r="736" spans="1:6" x14ac:dyDescent="0.3">
      <c r="A736" s="69"/>
      <c r="B736" s="69"/>
      <c r="F736" s="71"/>
    </row>
    <row r="737" spans="1:6" x14ac:dyDescent="0.3">
      <c r="A737" s="69"/>
      <c r="B737" s="69"/>
      <c r="F737" s="71"/>
    </row>
    <row r="738" spans="1:6" x14ac:dyDescent="0.3">
      <c r="A738" s="69"/>
      <c r="B738" s="69"/>
      <c r="F738" s="71"/>
    </row>
    <row r="739" spans="1:6" x14ac:dyDescent="0.3">
      <c r="A739" s="69"/>
      <c r="B739" s="69"/>
      <c r="F739" s="71"/>
    </row>
    <row r="740" spans="1:6" x14ac:dyDescent="0.3">
      <c r="A740" s="69"/>
      <c r="B740" s="69"/>
      <c r="F740" s="71"/>
    </row>
    <row r="741" spans="1:6" x14ac:dyDescent="0.3">
      <c r="A741" s="69"/>
      <c r="B741" s="69"/>
      <c r="F741" s="71"/>
    </row>
    <row r="742" spans="1:6" x14ac:dyDescent="0.3">
      <c r="A742" s="69"/>
      <c r="B742" s="69"/>
      <c r="F742" s="71"/>
    </row>
    <row r="743" spans="1:6" x14ac:dyDescent="0.3">
      <c r="A743" s="69"/>
      <c r="B743" s="69"/>
      <c r="F743" s="71"/>
    </row>
    <row r="744" spans="1:6" x14ac:dyDescent="0.3">
      <c r="A744" s="69"/>
      <c r="B744" s="69"/>
      <c r="F744" s="71"/>
    </row>
    <row r="745" spans="1:6" x14ac:dyDescent="0.3">
      <c r="A745" s="69"/>
      <c r="B745" s="69"/>
      <c r="F745" s="71"/>
    </row>
    <row r="746" spans="1:6" x14ac:dyDescent="0.3">
      <c r="A746" s="69"/>
      <c r="B746" s="69"/>
      <c r="F746" s="71"/>
    </row>
    <row r="747" spans="1:6" x14ac:dyDescent="0.3">
      <c r="A747" s="69"/>
      <c r="B747" s="69"/>
      <c r="F747" s="71"/>
    </row>
    <row r="748" spans="1:6" x14ac:dyDescent="0.3">
      <c r="A748" s="69"/>
      <c r="B748" s="69"/>
      <c r="F748" s="71"/>
    </row>
    <row r="749" spans="1:6" x14ac:dyDescent="0.3">
      <c r="A749" s="69"/>
      <c r="B749" s="69"/>
      <c r="F749" s="71"/>
    </row>
    <row r="750" spans="1:6" x14ac:dyDescent="0.3">
      <c r="A750" s="69"/>
      <c r="B750" s="69"/>
      <c r="F750" s="71"/>
    </row>
    <row r="751" spans="1:6" x14ac:dyDescent="0.3">
      <c r="A751" s="69"/>
      <c r="B751" s="69"/>
      <c r="F751" s="71"/>
    </row>
    <row r="752" spans="1:6" x14ac:dyDescent="0.3">
      <c r="A752" s="69"/>
      <c r="B752" s="69"/>
      <c r="F752" s="71"/>
    </row>
    <row r="753" spans="1:6" x14ac:dyDescent="0.3">
      <c r="A753" s="69"/>
      <c r="B753" s="69"/>
      <c r="F753" s="71"/>
    </row>
    <row r="754" spans="1:6" x14ac:dyDescent="0.3">
      <c r="A754" s="69"/>
      <c r="B754" s="69"/>
      <c r="F754" s="71"/>
    </row>
    <row r="755" spans="1:6" x14ac:dyDescent="0.3">
      <c r="A755" s="69"/>
      <c r="B755" s="69"/>
      <c r="F755" s="71"/>
    </row>
    <row r="756" spans="1:6" x14ac:dyDescent="0.3">
      <c r="A756" s="69"/>
      <c r="B756" s="69"/>
      <c r="F756" s="71"/>
    </row>
    <row r="757" spans="1:6" x14ac:dyDescent="0.3">
      <c r="A757" s="69"/>
      <c r="B757" s="69"/>
      <c r="F757" s="71"/>
    </row>
    <row r="758" spans="1:6" x14ac:dyDescent="0.3">
      <c r="A758" s="69"/>
      <c r="B758" s="69"/>
      <c r="F758" s="71"/>
    </row>
    <row r="759" spans="1:6" x14ac:dyDescent="0.3">
      <c r="A759" s="69"/>
      <c r="B759" s="69"/>
      <c r="F759" s="71"/>
    </row>
    <row r="760" spans="1:6" x14ac:dyDescent="0.3">
      <c r="A760" s="69"/>
      <c r="B760" s="69"/>
      <c r="F760" s="71"/>
    </row>
    <row r="761" spans="1:6" x14ac:dyDescent="0.3">
      <c r="A761" s="69"/>
      <c r="B761" s="69"/>
      <c r="F761" s="71"/>
    </row>
    <row r="762" spans="1:6" x14ac:dyDescent="0.3">
      <c r="A762" s="69"/>
      <c r="B762" s="69"/>
      <c r="F762" s="71"/>
    </row>
    <row r="763" spans="1:6" x14ac:dyDescent="0.3">
      <c r="A763" s="69"/>
      <c r="B763" s="69"/>
      <c r="F763" s="71"/>
    </row>
    <row r="764" spans="1:6" x14ac:dyDescent="0.3">
      <c r="A764" s="69"/>
      <c r="B764" s="69"/>
      <c r="F764" s="71"/>
    </row>
    <row r="765" spans="1:6" x14ac:dyDescent="0.3">
      <c r="A765" s="69"/>
      <c r="B765" s="69"/>
      <c r="F765" s="71"/>
    </row>
    <row r="766" spans="1:6" x14ac:dyDescent="0.3">
      <c r="A766" s="69"/>
      <c r="B766" s="69"/>
      <c r="F766" s="71"/>
    </row>
    <row r="767" spans="1:6" x14ac:dyDescent="0.3">
      <c r="A767" s="69"/>
      <c r="B767" s="69"/>
      <c r="F767" s="71"/>
    </row>
    <row r="768" spans="1:6" x14ac:dyDescent="0.3">
      <c r="A768" s="69"/>
      <c r="B768" s="69"/>
      <c r="F768" s="71"/>
    </row>
    <row r="769" spans="1:6" x14ac:dyDescent="0.3">
      <c r="A769" s="69"/>
      <c r="B769" s="69"/>
      <c r="F769" s="71"/>
    </row>
    <row r="770" spans="1:6" x14ac:dyDescent="0.3">
      <c r="A770" s="69"/>
      <c r="B770" s="69"/>
      <c r="F770" s="71"/>
    </row>
    <row r="771" spans="1:6" x14ac:dyDescent="0.3">
      <c r="A771" s="69"/>
      <c r="B771" s="69"/>
      <c r="F771" s="71"/>
    </row>
    <row r="772" spans="1:6" x14ac:dyDescent="0.3">
      <c r="A772" s="69"/>
      <c r="B772" s="69"/>
      <c r="F772" s="71"/>
    </row>
    <row r="773" spans="1:6" x14ac:dyDescent="0.3">
      <c r="A773" s="69"/>
      <c r="B773" s="69"/>
      <c r="F773" s="71"/>
    </row>
    <row r="774" spans="1:6" x14ac:dyDescent="0.3">
      <c r="A774" s="69"/>
      <c r="B774" s="69"/>
      <c r="F774" s="71"/>
    </row>
    <row r="775" spans="1:6" x14ac:dyDescent="0.3">
      <c r="A775" s="69"/>
      <c r="B775" s="69"/>
      <c r="F775" s="71"/>
    </row>
    <row r="776" spans="1:6" x14ac:dyDescent="0.3">
      <c r="A776" s="69"/>
      <c r="B776" s="69"/>
      <c r="F776" s="71"/>
    </row>
    <row r="777" spans="1:6" x14ac:dyDescent="0.3">
      <c r="A777" s="69"/>
      <c r="B777" s="69"/>
      <c r="F777" s="71"/>
    </row>
    <row r="778" spans="1:6" x14ac:dyDescent="0.3">
      <c r="A778" s="69"/>
      <c r="B778" s="69"/>
      <c r="F778" s="71"/>
    </row>
    <row r="779" spans="1:6" x14ac:dyDescent="0.3">
      <c r="A779" s="69"/>
      <c r="B779" s="69"/>
      <c r="F779" s="71"/>
    </row>
    <row r="780" spans="1:6" x14ac:dyDescent="0.3">
      <c r="A780" s="69"/>
      <c r="B780" s="69"/>
      <c r="F780" s="71"/>
    </row>
    <row r="781" spans="1:6" x14ac:dyDescent="0.3">
      <c r="A781" s="69"/>
      <c r="B781" s="69"/>
      <c r="F781" s="71"/>
    </row>
    <row r="782" spans="1:6" x14ac:dyDescent="0.3">
      <c r="A782" s="69"/>
      <c r="B782" s="69"/>
      <c r="F782" s="71"/>
    </row>
    <row r="783" spans="1:6" x14ac:dyDescent="0.3">
      <c r="A783" s="69"/>
      <c r="B783" s="69"/>
      <c r="F783" s="71"/>
    </row>
    <row r="784" spans="1:6" x14ac:dyDescent="0.3">
      <c r="A784" s="69"/>
      <c r="B784" s="69"/>
      <c r="F784" s="71"/>
    </row>
    <row r="785" spans="1:6" x14ac:dyDescent="0.3">
      <c r="A785" s="69"/>
      <c r="B785" s="69"/>
      <c r="F785" s="71"/>
    </row>
    <row r="786" spans="1:6" x14ac:dyDescent="0.3">
      <c r="A786" s="69"/>
      <c r="B786" s="69"/>
      <c r="F786" s="71"/>
    </row>
    <row r="787" spans="1:6" x14ac:dyDescent="0.3">
      <c r="A787" s="69"/>
      <c r="B787" s="69"/>
      <c r="F787" s="71"/>
    </row>
    <row r="788" spans="1:6" x14ac:dyDescent="0.3">
      <c r="A788" s="69"/>
      <c r="B788" s="69"/>
      <c r="F788" s="71"/>
    </row>
    <row r="789" spans="1:6" x14ac:dyDescent="0.3">
      <c r="A789" s="69"/>
      <c r="B789" s="69"/>
      <c r="F789" s="71"/>
    </row>
    <row r="790" spans="1:6" x14ac:dyDescent="0.3">
      <c r="A790" s="69"/>
      <c r="B790" s="69"/>
      <c r="F790" s="71"/>
    </row>
    <row r="791" spans="1:6" x14ac:dyDescent="0.3">
      <c r="A791" s="69"/>
      <c r="B791" s="69"/>
      <c r="F791" s="71"/>
    </row>
    <row r="792" spans="1:6" x14ac:dyDescent="0.3">
      <c r="A792" s="69"/>
      <c r="B792" s="69"/>
      <c r="F792" s="71"/>
    </row>
    <row r="793" spans="1:6" x14ac:dyDescent="0.3">
      <c r="A793" s="69"/>
      <c r="B793" s="69"/>
      <c r="F793" s="71"/>
    </row>
    <row r="794" spans="1:6" x14ac:dyDescent="0.3">
      <c r="A794" s="69"/>
      <c r="B794" s="69"/>
      <c r="F794" s="71"/>
    </row>
    <row r="795" spans="1:6" x14ac:dyDescent="0.3">
      <c r="A795" s="69"/>
      <c r="B795" s="69"/>
      <c r="F795" s="71"/>
    </row>
    <row r="796" spans="1:6" x14ac:dyDescent="0.3">
      <c r="A796" s="69"/>
      <c r="B796" s="69"/>
      <c r="F796" s="71"/>
    </row>
    <row r="797" spans="1:6" x14ac:dyDescent="0.3">
      <c r="A797" s="69"/>
      <c r="B797" s="69"/>
      <c r="F797" s="71"/>
    </row>
    <row r="798" spans="1:6" x14ac:dyDescent="0.3">
      <c r="A798" s="69"/>
      <c r="B798" s="69"/>
      <c r="F798" s="71"/>
    </row>
    <row r="799" spans="1:6" x14ac:dyDescent="0.3">
      <c r="A799" s="69"/>
      <c r="B799" s="69"/>
      <c r="F799" s="71"/>
    </row>
    <row r="800" spans="1:6" x14ac:dyDescent="0.3">
      <c r="A800" s="69"/>
      <c r="B800" s="69"/>
      <c r="F800" s="71"/>
    </row>
    <row r="801" spans="1:6" x14ac:dyDescent="0.3">
      <c r="A801" s="69"/>
      <c r="B801" s="69"/>
      <c r="F801" s="71"/>
    </row>
    <row r="802" spans="1:6" x14ac:dyDescent="0.3">
      <c r="A802" s="69"/>
      <c r="B802" s="69"/>
      <c r="F802" s="71"/>
    </row>
    <row r="803" spans="1:6" x14ac:dyDescent="0.3">
      <c r="A803" s="69"/>
      <c r="B803" s="69"/>
      <c r="F803" s="71"/>
    </row>
    <row r="804" spans="1:6" x14ac:dyDescent="0.3">
      <c r="A804" s="69"/>
      <c r="B804" s="69"/>
      <c r="F804" s="71"/>
    </row>
    <row r="805" spans="1:6" x14ac:dyDescent="0.3">
      <c r="A805" s="69"/>
      <c r="B805" s="69"/>
      <c r="F805" s="71"/>
    </row>
    <row r="806" spans="1:6" x14ac:dyDescent="0.3">
      <c r="A806" s="69"/>
      <c r="B806" s="69"/>
      <c r="F806" s="71"/>
    </row>
    <row r="807" spans="1:6" x14ac:dyDescent="0.3">
      <c r="A807" s="69"/>
      <c r="B807" s="69"/>
      <c r="F807" s="71"/>
    </row>
    <row r="808" spans="1:6" x14ac:dyDescent="0.3">
      <c r="A808" s="69"/>
      <c r="B808" s="69"/>
      <c r="F808" s="71"/>
    </row>
    <row r="809" spans="1:6" x14ac:dyDescent="0.3">
      <c r="A809" s="69"/>
      <c r="B809" s="69"/>
      <c r="F809" s="71"/>
    </row>
    <row r="810" spans="1:6" x14ac:dyDescent="0.3">
      <c r="A810" s="69"/>
      <c r="B810" s="69"/>
      <c r="F810" s="71"/>
    </row>
    <row r="811" spans="1:6" x14ac:dyDescent="0.3">
      <c r="A811" s="69"/>
      <c r="B811" s="69"/>
      <c r="F811" s="71"/>
    </row>
    <row r="812" spans="1:6" x14ac:dyDescent="0.3">
      <c r="A812" s="69"/>
      <c r="B812" s="69"/>
      <c r="F812" s="71"/>
    </row>
    <row r="813" spans="1:6" x14ac:dyDescent="0.3">
      <c r="A813" s="69"/>
      <c r="B813" s="69"/>
      <c r="F813" s="71"/>
    </row>
    <row r="814" spans="1:6" x14ac:dyDescent="0.3">
      <c r="F814" s="131"/>
    </row>
    <row r="815" spans="1:6" x14ac:dyDescent="0.3">
      <c r="F815" s="131"/>
    </row>
    <row r="816" spans="1:6" x14ac:dyDescent="0.3">
      <c r="F816" s="131"/>
    </row>
    <row r="817" spans="6:6" x14ac:dyDescent="0.3">
      <c r="F817" s="131"/>
    </row>
    <row r="818" spans="6:6" x14ac:dyDescent="0.3">
      <c r="F818" s="131"/>
    </row>
    <row r="819" spans="6:6" x14ac:dyDescent="0.3">
      <c r="F819" s="131"/>
    </row>
    <row r="820" spans="6:6" x14ac:dyDescent="0.3">
      <c r="F820" s="131"/>
    </row>
    <row r="821" spans="6:6" x14ac:dyDescent="0.3">
      <c r="F821" s="131"/>
    </row>
    <row r="822" spans="6:6" x14ac:dyDescent="0.3">
      <c r="F822" s="131"/>
    </row>
    <row r="823" spans="6:6" x14ac:dyDescent="0.3">
      <c r="F823" s="131"/>
    </row>
  </sheetData>
  <mergeCells count="2">
    <mergeCell ref="C17:G17"/>
    <mergeCell ref="C21:D21"/>
  </mergeCells>
  <dataValidations disablePrompts="1" count="1">
    <dataValidation type="list" allowBlank="1" showInputMessage="1" showErrorMessage="1" sqref="D51:D60">
      <formula1>$R$4:$R$13</formula1>
    </dataValidation>
  </dataValidations>
  <hyperlinks>
    <hyperlink ref="R3" r:id="rId1" location="fringe" display="fringe"/>
    <hyperlink ref="E3" r:id="rId2"/>
    <hyperlink ref="F50" r:id="rId3"/>
  </hyperlinks>
  <pageMargins left="0.25" right="0.25" top="0.75" bottom="0.75" header="0.3" footer="0.3"/>
  <pageSetup scale="54" orientation="landscape" r:id="rId4"/>
  <ignoredErrors>
    <ignoredError sqref="H14:H15 K14:K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3"/>
  <sheetViews>
    <sheetView showZeros="0" zoomScale="85" zoomScaleNormal="85" workbookViewId="0">
      <selection activeCell="N10" sqref="N10"/>
    </sheetView>
  </sheetViews>
  <sheetFormatPr defaultRowHeight="14.4" x14ac:dyDescent="0.3"/>
  <cols>
    <col min="2" max="2" width="17.33203125" customWidth="1"/>
    <col min="3" max="3" width="24.6640625" customWidth="1"/>
    <col min="4" max="4" width="18.88671875" customWidth="1"/>
    <col min="6" max="6" width="10.109375" customWidth="1"/>
    <col min="7" max="7" width="9.6640625" bestFit="1" customWidth="1"/>
    <col min="8" max="8" width="10.33203125" bestFit="1" customWidth="1"/>
    <col min="9" max="9" width="10.88671875" customWidth="1"/>
    <col min="12" max="12" width="9.33203125" bestFit="1" customWidth="1"/>
    <col min="14" max="14" width="10.33203125" bestFit="1" customWidth="1"/>
  </cols>
  <sheetData>
    <row r="1" spans="1:18" ht="18" x14ac:dyDescent="0.35">
      <c r="C1" s="19" t="s">
        <v>0</v>
      </c>
    </row>
    <row r="2" spans="1:18" x14ac:dyDescent="0.3">
      <c r="C2" s="27" t="s">
        <v>1</v>
      </c>
    </row>
    <row r="3" spans="1:18" ht="51.75" customHeight="1" x14ac:dyDescent="0.3">
      <c r="A3" s="69" t="s">
        <v>499</v>
      </c>
      <c r="B3" s="69" t="s">
        <v>502</v>
      </c>
      <c r="C3" s="83" t="s">
        <v>2</v>
      </c>
      <c r="D3" s="84" t="s">
        <v>3</v>
      </c>
      <c r="E3" s="85" t="s">
        <v>4</v>
      </c>
      <c r="F3" s="123" t="s">
        <v>503</v>
      </c>
      <c r="G3" s="83" t="s">
        <v>5</v>
      </c>
      <c r="H3" s="86" t="s">
        <v>31</v>
      </c>
      <c r="I3" s="86" t="s">
        <v>32</v>
      </c>
      <c r="J3" s="86" t="s">
        <v>39</v>
      </c>
      <c r="K3" s="86" t="s">
        <v>33</v>
      </c>
      <c r="L3" s="86" t="s">
        <v>41</v>
      </c>
      <c r="M3" s="86" t="s">
        <v>34</v>
      </c>
      <c r="N3" s="86" t="s">
        <v>35</v>
      </c>
      <c r="O3" s="13"/>
      <c r="P3" s="16" t="s">
        <v>500</v>
      </c>
      <c r="Q3" s="2" t="s">
        <v>32</v>
      </c>
      <c r="R3" s="32" t="s">
        <v>40</v>
      </c>
    </row>
    <row r="4" spans="1:18" x14ac:dyDescent="0.3">
      <c r="A4" s="95"/>
      <c r="B4" s="122"/>
      <c r="C4" s="96" t="str">
        <f>+DETAILED!C4</f>
        <v>Kathleen O'Connor</v>
      </c>
      <c r="D4" s="96" t="str">
        <f>+DETAILED!D4</f>
        <v>Faculty</v>
      </c>
      <c r="E4" s="97">
        <f>'Year 4'!E4*1.02</f>
        <v>171116</v>
      </c>
      <c r="F4" s="174">
        <f>+DETAILED!F4</f>
        <v>3.6</v>
      </c>
      <c r="G4" s="74">
        <f>+DETAILED!G4</f>
        <v>0.3</v>
      </c>
      <c r="H4" s="97">
        <f>IF((E4&gt;DETAILED!$D$40),(DETAILED!$D$40*G4),E4*G4)</f>
        <v>51335</v>
      </c>
      <c r="I4" s="97">
        <f t="shared" ref="I4:I16" si="0">IF(D4="Faculty",$Q$4,IF(D4="Staff", $Q$5, IF(D4="Post-Doc",$Q$6,IF(D4="Student",$Q$7,0))))</f>
        <v>12453</v>
      </c>
      <c r="J4" s="98">
        <f t="shared" ref="J4:J16" si="1">IF(D4="Faculty",$R$4,IF(D4="Staff", $R$5, IF(D4="Post-Doc",$R$6,IF(D4="Student",$R$7,IF(D4="Temp",$R$9,0)))))</f>
        <v>0.25829999999999997</v>
      </c>
      <c r="K4" s="97">
        <f>IF(E4&lt;DETAILED!$D$40,I4*G4,((DETAILED!$D$40*I4)/E4)*G4)</f>
        <v>3736</v>
      </c>
      <c r="L4" s="97">
        <f t="shared" ref="L4:L13" si="2">J4*H4</f>
        <v>13260</v>
      </c>
      <c r="M4" s="97">
        <f>K4+L4</f>
        <v>16996</v>
      </c>
      <c r="N4" s="97">
        <f>H4+M4</f>
        <v>68331</v>
      </c>
      <c r="O4" s="54"/>
      <c r="P4" s="4" t="s">
        <v>7</v>
      </c>
      <c r="Q4" s="52">
        <f>+'Year 4'!Q4*1.03</f>
        <v>12453</v>
      </c>
      <c r="R4" s="6">
        <f>+'Year 4'!R4*1.05</f>
        <v>0.25829999999999997</v>
      </c>
    </row>
    <row r="5" spans="1:18" x14ac:dyDescent="0.3">
      <c r="A5" s="95"/>
      <c r="B5" s="122"/>
      <c r="C5" s="96" t="str">
        <f>+DETAILED!C5</f>
        <v>Min Chen</v>
      </c>
      <c r="D5" s="99" t="str">
        <f>+DETAILED!D5</f>
        <v>Faculty</v>
      </c>
      <c r="E5" s="97">
        <f>'Year 4'!E5*1.02</f>
        <v>75033</v>
      </c>
      <c r="F5" s="174">
        <f>+DETAILED!F5</f>
        <v>3</v>
      </c>
      <c r="G5" s="74">
        <f>+DETAILED!G5</f>
        <v>0.25</v>
      </c>
      <c r="H5" s="97">
        <f>IF((E5&gt;DETAILED!$D$40),(DETAILED!$D$40*G5),E5*G5)</f>
        <v>18758</v>
      </c>
      <c r="I5" s="97">
        <f t="shared" si="0"/>
        <v>12453</v>
      </c>
      <c r="J5" s="98">
        <f t="shared" si="1"/>
        <v>0.25829999999999997</v>
      </c>
      <c r="K5" s="97">
        <f>IF(E5&lt;DETAILED!$D$40,I5*G5,((DETAILED!$D$40*I5)/E5)*G5)</f>
        <v>3113</v>
      </c>
      <c r="L5" s="97">
        <f t="shared" si="2"/>
        <v>4845</v>
      </c>
      <c r="M5" s="97">
        <f t="shared" ref="M5:M13" si="3">K5+L5</f>
        <v>7958</v>
      </c>
      <c r="N5" s="97">
        <f t="shared" ref="N5:N13" si="4">H5+M5</f>
        <v>26716</v>
      </c>
      <c r="O5" s="54"/>
      <c r="P5" s="4" t="s">
        <v>8</v>
      </c>
      <c r="Q5" s="52">
        <f>+'Year 4'!Q5*1.03</f>
        <v>12453</v>
      </c>
      <c r="R5" s="6">
        <f>+'Year 4'!R5*1.05</f>
        <v>0.26200000000000001</v>
      </c>
    </row>
    <row r="6" spans="1:18" x14ac:dyDescent="0.3">
      <c r="A6" s="95"/>
      <c r="B6" s="122"/>
      <c r="C6" s="96" t="str">
        <f>+DETAILED!C6</f>
        <v>Yvonne, Fondufe-Mittendorf</v>
      </c>
      <c r="D6" s="96" t="str">
        <f>+DETAILED!D6</f>
        <v>Faculty</v>
      </c>
      <c r="E6" s="97">
        <f>'Year 4'!E6*1.02</f>
        <v>135304</v>
      </c>
      <c r="F6" s="174">
        <f>+DETAILED!F6</f>
        <v>0.6</v>
      </c>
      <c r="G6" s="74">
        <f>+DETAILED!G6</f>
        <v>0.05</v>
      </c>
      <c r="H6" s="97">
        <f>IF((E6&gt;DETAILED!$D$40),(DETAILED!$D$40*G6),E6*G6)</f>
        <v>6765</v>
      </c>
      <c r="I6" s="97">
        <f t="shared" si="0"/>
        <v>12453</v>
      </c>
      <c r="J6" s="98">
        <f t="shared" si="1"/>
        <v>0.25829999999999997</v>
      </c>
      <c r="K6" s="97">
        <f>IF(E6&lt;DETAILED!$D$40,I6*G6,((DETAILED!$D$40*I6)/E6)*G6)</f>
        <v>623</v>
      </c>
      <c r="L6" s="97">
        <f t="shared" si="2"/>
        <v>1747</v>
      </c>
      <c r="M6" s="97">
        <f t="shared" si="3"/>
        <v>2370</v>
      </c>
      <c r="N6" s="97">
        <f t="shared" si="4"/>
        <v>9135</v>
      </c>
      <c r="O6" s="54"/>
      <c r="P6" s="4" t="s">
        <v>9</v>
      </c>
      <c r="Q6" s="52">
        <f>+'Year 4'!Q6*1.03</f>
        <v>12453</v>
      </c>
      <c r="R6" s="6">
        <f>+'Year 4'!R6*1.05</f>
        <v>0.1075</v>
      </c>
    </row>
    <row r="7" spans="1:18" x14ac:dyDescent="0.3">
      <c r="A7" s="95"/>
      <c r="B7" s="122"/>
      <c r="C7" s="96" t="str">
        <f>+DETAILED!C7</f>
        <v>Chi Wang</v>
      </c>
      <c r="D7" s="99" t="str">
        <f>+DETAILED!D7</f>
        <v>Faculty</v>
      </c>
      <c r="E7" s="97">
        <f>'Year 4'!E7*1.02</f>
        <v>130368</v>
      </c>
      <c r="F7" s="174">
        <f>+DETAILED!F7</f>
        <v>0.6</v>
      </c>
      <c r="G7" s="74">
        <f>+DETAILED!G7</f>
        <v>0.05</v>
      </c>
      <c r="H7" s="97">
        <f>IF((E7&gt;DETAILED!$D$40),(DETAILED!$D$40*G7),E7*G7)</f>
        <v>6518</v>
      </c>
      <c r="I7" s="97">
        <f t="shared" si="0"/>
        <v>12453</v>
      </c>
      <c r="J7" s="98">
        <f t="shared" si="1"/>
        <v>0.25829999999999997</v>
      </c>
      <c r="K7" s="97">
        <f>IF(E7&lt;DETAILED!$D$40,I7*G7,((DETAILED!$D$40*I7)/E7)*G7)</f>
        <v>623</v>
      </c>
      <c r="L7" s="97">
        <f t="shared" si="2"/>
        <v>1684</v>
      </c>
      <c r="M7" s="97">
        <f t="shared" si="3"/>
        <v>2307</v>
      </c>
      <c r="N7" s="97">
        <f t="shared" si="4"/>
        <v>8825</v>
      </c>
      <c r="O7" s="54"/>
      <c r="P7" s="4" t="s">
        <v>10</v>
      </c>
      <c r="Q7" s="52">
        <f>+'Year 4'!Q7*1.03</f>
        <v>2814</v>
      </c>
      <c r="R7" s="6">
        <f>+'Year 4'!R7*1.05</f>
        <v>0.1075</v>
      </c>
    </row>
    <row r="8" spans="1:18" x14ac:dyDescent="0.3">
      <c r="A8" s="95"/>
      <c r="B8" s="122"/>
      <c r="C8" s="96" t="str">
        <f>+DETAILED!C8</f>
        <v>Kurt Hodges</v>
      </c>
      <c r="D8" s="96" t="str">
        <f>+DETAILED!D8</f>
        <v>Faculty</v>
      </c>
      <c r="E8" s="97">
        <f>'Year 4'!E8*1.02</f>
        <v>248960</v>
      </c>
      <c r="F8" s="174">
        <f>+DETAILED!F8</f>
        <v>0.6</v>
      </c>
      <c r="G8" s="74">
        <f>+DETAILED!G8</f>
        <v>0.05</v>
      </c>
      <c r="H8" s="97">
        <f>IF((E8&gt;DETAILED!$D$40),(DETAILED!$D$40*G8),E8*G8)</f>
        <v>9255</v>
      </c>
      <c r="I8" s="97">
        <f t="shared" si="0"/>
        <v>12453</v>
      </c>
      <c r="J8" s="98">
        <f t="shared" si="1"/>
        <v>0.25829999999999997</v>
      </c>
      <c r="K8" s="97">
        <f>IF(E8&lt;DETAILED!$D$40,I8*G8,((DETAILED!$D$40*I8)/E8)*G8)</f>
        <v>463</v>
      </c>
      <c r="L8" s="97">
        <f t="shared" si="2"/>
        <v>2391</v>
      </c>
      <c r="M8" s="97">
        <f t="shared" si="3"/>
        <v>2854</v>
      </c>
      <c r="N8" s="97">
        <f t="shared" si="4"/>
        <v>12109</v>
      </c>
      <c r="O8" s="54"/>
      <c r="P8" s="4" t="s">
        <v>476</v>
      </c>
      <c r="Q8" s="5"/>
      <c r="R8" s="6">
        <f>+'Year 4'!R8*1.05</f>
        <v>0.23710000000000001</v>
      </c>
    </row>
    <row r="9" spans="1:18" x14ac:dyDescent="0.3">
      <c r="A9" s="95"/>
      <c r="B9" s="122"/>
      <c r="C9" s="96" t="str">
        <f>+DETAILED!C9</f>
        <v>Teresea Knifley</v>
      </c>
      <c r="D9" s="96" t="str">
        <f>+DETAILED!D9</f>
        <v>Staff</v>
      </c>
      <c r="E9" s="97">
        <f>'Year 4'!E9*1.02</f>
        <v>52436</v>
      </c>
      <c r="F9" s="174">
        <f>+DETAILED!F9</f>
        <v>6</v>
      </c>
      <c r="G9" s="74">
        <f>+DETAILED!G9</f>
        <v>0.5</v>
      </c>
      <c r="H9" s="97">
        <f>IF((E9&gt;DETAILED!$D$40),(DETAILED!$D$40*G9),E9*G9)</f>
        <v>26218</v>
      </c>
      <c r="I9" s="97">
        <f t="shared" si="0"/>
        <v>12453</v>
      </c>
      <c r="J9" s="98">
        <f t="shared" si="1"/>
        <v>0.26200000000000001</v>
      </c>
      <c r="K9" s="97">
        <f>IF(E9&lt;DETAILED!$D$40,I9*G9,((DETAILED!$D$40*I9)/E9)*G9)</f>
        <v>6227</v>
      </c>
      <c r="L9" s="97">
        <f t="shared" si="2"/>
        <v>6869</v>
      </c>
      <c r="M9" s="97">
        <f>K9+L9</f>
        <v>13096</v>
      </c>
      <c r="N9" s="97">
        <f>H9+M9</f>
        <v>39314</v>
      </c>
      <c r="O9" s="54"/>
      <c r="P9" s="10" t="s">
        <v>11</v>
      </c>
      <c r="Q9" s="11">
        <v>0</v>
      </c>
      <c r="R9" s="17">
        <f>+'Year 4'!R9*1.05</f>
        <v>0.1094</v>
      </c>
    </row>
    <row r="10" spans="1:18" s="124" customFormat="1" x14ac:dyDescent="0.3">
      <c r="A10" s="95"/>
      <c r="B10" s="122"/>
      <c r="C10" s="78" t="s">
        <v>529</v>
      </c>
      <c r="D10" s="114" t="s">
        <v>535</v>
      </c>
      <c r="E10" s="97">
        <v>51389</v>
      </c>
      <c r="F10" s="174">
        <v>12</v>
      </c>
      <c r="G10" s="74">
        <v>1</v>
      </c>
      <c r="H10" s="97">
        <f>IF((E10&gt;DETAILED!$D$40),(DETAILED!$D$40*G10),E10*G10)</f>
        <v>51389</v>
      </c>
      <c r="I10" s="97">
        <f>Q6</f>
        <v>12453</v>
      </c>
      <c r="J10" s="98">
        <f>R6</f>
        <v>0.1075</v>
      </c>
      <c r="K10" s="97">
        <f>IF(E10&lt;DETAILED!$D$40,I10*G10,((DETAILED!$D$40*I10)/E10)*G10)</f>
        <v>12453</v>
      </c>
      <c r="L10" s="97">
        <f t="shared" ref="L10" si="5">J10*H10</f>
        <v>5524</v>
      </c>
      <c r="M10" s="97">
        <f>K10+L10</f>
        <v>17977</v>
      </c>
      <c r="N10" s="97">
        <f>H10+M10</f>
        <v>69366</v>
      </c>
      <c r="O10" s="54"/>
      <c r="P10" s="126"/>
      <c r="Q10" s="126"/>
      <c r="R10" s="216"/>
    </row>
    <row r="11" spans="1:18" s="124" customFormat="1" x14ac:dyDescent="0.3">
      <c r="A11" s="95"/>
      <c r="B11" s="122"/>
      <c r="C11" s="78" t="s">
        <v>533</v>
      </c>
      <c r="D11" s="114" t="s">
        <v>535</v>
      </c>
      <c r="E11" s="97">
        <v>51389</v>
      </c>
      <c r="F11" s="174">
        <v>12</v>
      </c>
      <c r="G11" s="74">
        <v>1</v>
      </c>
      <c r="H11" s="97">
        <f>IF((E11&gt;DETAILED!$D$40),(DETAILED!$D$40*G11),E11*G11)</f>
        <v>51389</v>
      </c>
      <c r="I11" s="97">
        <f>Q6</f>
        <v>12453</v>
      </c>
      <c r="J11" s="98">
        <f>R7</f>
        <v>0.1075</v>
      </c>
      <c r="K11" s="97">
        <f>IF(E11&lt;DETAILED!$D$40,I11*G11,((DETAILED!$D$40*I11)/E11)*G11)</f>
        <v>12453</v>
      </c>
      <c r="L11" s="97">
        <f t="shared" ref="L11:L12" si="6">J11*H11</f>
        <v>5524</v>
      </c>
      <c r="M11" s="97">
        <f>K11+L11</f>
        <v>17977</v>
      </c>
      <c r="N11" s="97">
        <f>H11+M11</f>
        <v>69366</v>
      </c>
      <c r="O11" s="54"/>
      <c r="P11" s="126"/>
      <c r="Q11" s="126"/>
      <c r="R11" s="216"/>
    </row>
    <row r="12" spans="1:18" s="124" customFormat="1" x14ac:dyDescent="0.3">
      <c r="A12" s="95"/>
      <c r="B12" s="122"/>
      <c r="C12" s="78" t="s">
        <v>534</v>
      </c>
      <c r="D12" s="114" t="s">
        <v>8</v>
      </c>
      <c r="E12" s="97">
        <v>61887</v>
      </c>
      <c r="F12" s="174">
        <v>3.6</v>
      </c>
      <c r="G12" s="74">
        <v>0.3</v>
      </c>
      <c r="H12" s="97">
        <f>IF((E12&gt;DETAILED!$D$40),(DETAILED!$D$40*G12),E12*G12)</f>
        <v>18566</v>
      </c>
      <c r="I12" s="97">
        <f t="shared" ref="I12" si="7">IF(D12="Faculty",$Q$4,IF(D12="Staff", $Q$5, IF(D12="Post-Doc",$Q$6,IF(D12="Student",$Q$7,0))))</f>
        <v>12453</v>
      </c>
      <c r="J12" s="98">
        <f t="shared" ref="J12" si="8">IF(D12="Faculty",$R$4,IF(D12="Staff", $R$5, IF(D12="Post-Doc",$R$6,IF(D12="Student",$R$7,IF(D12="Temp",$R$9,0)))))</f>
        <v>0.26200000000000001</v>
      </c>
      <c r="K12" s="97">
        <f>IF(E12&lt;DETAILED!$D$40,I12*G12,((DETAILED!$D$40*I12)/E12)*G12)</f>
        <v>3736</v>
      </c>
      <c r="L12" s="97">
        <f t="shared" si="6"/>
        <v>4864</v>
      </c>
      <c r="M12" s="97">
        <f>K12+L12</f>
        <v>8600</v>
      </c>
      <c r="N12" s="97">
        <f>H12+M12</f>
        <v>27166</v>
      </c>
      <c r="O12" s="54"/>
      <c r="P12" s="126"/>
      <c r="Q12" s="126"/>
      <c r="R12" s="216"/>
    </row>
    <row r="13" spans="1:18" x14ac:dyDescent="0.3">
      <c r="A13" s="142"/>
      <c r="B13" s="143" t="s">
        <v>504</v>
      </c>
      <c r="C13" s="144" t="str">
        <f>+DETAILED!C13</f>
        <v>Jinze Liu</v>
      </c>
      <c r="D13" s="144" t="str">
        <f>+DETAILED!D13</f>
        <v>Faculty</v>
      </c>
      <c r="E13" s="145">
        <f>'Year 4'!E13*1.02</f>
        <v>127635</v>
      </c>
      <c r="F13" s="178">
        <f>+DETAILED!F13</f>
        <v>0.27</v>
      </c>
      <c r="G13" s="136">
        <f>+DETAILED!G13</f>
        <v>0.03</v>
      </c>
      <c r="H13" s="145">
        <f>IF((E13&gt;DETAILED!$D$41),(DETAILED!$D$41*G13),E13*G13)</f>
        <v>3829</v>
      </c>
      <c r="I13" s="145">
        <f t="shared" si="0"/>
        <v>12453</v>
      </c>
      <c r="J13" s="146">
        <f t="shared" si="1"/>
        <v>0.25829999999999997</v>
      </c>
      <c r="K13" s="145">
        <f>IF(E13&lt;DETAILED!$D$41,I13*G13,((DETAILED!$D$41*I13)/E13)*G13)</f>
        <v>374</v>
      </c>
      <c r="L13" s="145">
        <f t="shared" si="2"/>
        <v>989</v>
      </c>
      <c r="M13" s="145">
        <f t="shared" si="3"/>
        <v>1363</v>
      </c>
      <c r="N13" s="145">
        <f t="shared" si="4"/>
        <v>5192</v>
      </c>
      <c r="O13" s="217"/>
    </row>
    <row r="14" spans="1:18" x14ac:dyDescent="0.3">
      <c r="A14" s="142"/>
      <c r="B14" s="147" t="s">
        <v>505</v>
      </c>
      <c r="C14" s="144" t="str">
        <f>+DETAILED!C14</f>
        <v>Jinze Liu</v>
      </c>
      <c r="D14" s="144" t="str">
        <f>+DETAILED!D14</f>
        <v>Faculty</v>
      </c>
      <c r="E14" s="145">
        <f>'Year 4'!E14*1.02</f>
        <v>127635</v>
      </c>
      <c r="F14" s="178">
        <f>+DETAILED!F14</f>
        <v>0.06</v>
      </c>
      <c r="G14" s="136">
        <f>+DETAILED!G14</f>
        <v>0.02</v>
      </c>
      <c r="H14" s="145">
        <f>G14*E14</f>
        <v>2553</v>
      </c>
      <c r="I14" s="145">
        <f t="shared" si="0"/>
        <v>12453</v>
      </c>
      <c r="J14" s="146">
        <f t="shared" si="1"/>
        <v>0.25829999999999997</v>
      </c>
      <c r="K14" s="145">
        <f>I14*G14</f>
        <v>249</v>
      </c>
      <c r="L14" s="145">
        <f>J14*H14</f>
        <v>659</v>
      </c>
      <c r="M14" s="145">
        <f>K14+L14</f>
        <v>908</v>
      </c>
      <c r="N14" s="145">
        <f>H14+M14</f>
        <v>3461</v>
      </c>
      <c r="O14" s="217"/>
    </row>
    <row r="15" spans="1:18" x14ac:dyDescent="0.3">
      <c r="A15" s="142"/>
      <c r="B15" s="148" t="s">
        <v>504</v>
      </c>
      <c r="C15" s="144">
        <f>+DETAILED!C15</f>
        <v>0</v>
      </c>
      <c r="D15" s="144">
        <f>+DETAILED!D15</f>
        <v>0</v>
      </c>
      <c r="E15" s="145">
        <f>'Year 4'!E15*1.02</f>
        <v>0</v>
      </c>
      <c r="F15" s="178">
        <f>+DETAILED!F15</f>
        <v>0</v>
      </c>
      <c r="G15" s="136">
        <f>+DETAILED!G15</f>
        <v>0</v>
      </c>
      <c r="H15" s="145">
        <f>IF((E15&gt;DETAILED!$D$41),(DETAILED!$D$41*G15),E15*G15)</f>
        <v>0</v>
      </c>
      <c r="I15" s="145">
        <f t="shared" si="0"/>
        <v>0</v>
      </c>
      <c r="J15" s="146">
        <f t="shared" si="1"/>
        <v>0</v>
      </c>
      <c r="K15" s="145">
        <f>IF(E15&lt;DETAILED!$D$41,I15*G15,((DETAILED!$D$41*I15)/E15)*G15)</f>
        <v>0</v>
      </c>
      <c r="L15" s="145">
        <f>J15*H15</f>
        <v>0</v>
      </c>
      <c r="M15" s="145">
        <f>K15+L15</f>
        <v>0</v>
      </c>
      <c r="N15" s="145">
        <f>H15+M15</f>
        <v>0</v>
      </c>
    </row>
    <row r="16" spans="1:18" ht="15" thickBot="1" x14ac:dyDescent="0.35">
      <c r="A16" s="149"/>
      <c r="B16" s="150" t="s">
        <v>505</v>
      </c>
      <c r="C16" s="144">
        <f>+DETAILED!C16</f>
        <v>0</v>
      </c>
      <c r="D16" s="151">
        <f>+DETAILED!D16</f>
        <v>0</v>
      </c>
      <c r="E16" s="145">
        <f>'Year 4'!E16*1.02</f>
        <v>0</v>
      </c>
      <c r="F16" s="179">
        <f>+DETAILED!F16</f>
        <v>0</v>
      </c>
      <c r="G16" s="138">
        <f>+DETAILED!G16</f>
        <v>0</v>
      </c>
      <c r="H16" s="152">
        <f>G16*E16</f>
        <v>0</v>
      </c>
      <c r="I16" s="152">
        <f t="shared" si="0"/>
        <v>0</v>
      </c>
      <c r="J16" s="153">
        <f t="shared" si="1"/>
        <v>0</v>
      </c>
      <c r="K16" s="152">
        <f>I16*G16</f>
        <v>0</v>
      </c>
      <c r="L16" s="152">
        <f>J16*H16</f>
        <v>0</v>
      </c>
      <c r="M16" s="152">
        <f>K16+L16</f>
        <v>0</v>
      </c>
      <c r="N16" s="152">
        <f>H16+M16</f>
        <v>0</v>
      </c>
      <c r="R16" s="54"/>
    </row>
    <row r="17" spans="1:18" ht="15" thickTop="1" x14ac:dyDescent="0.3">
      <c r="A17" s="100"/>
      <c r="B17" s="100"/>
      <c r="C17" s="224" t="s">
        <v>12</v>
      </c>
      <c r="D17" s="224"/>
      <c r="E17" s="224"/>
      <c r="F17" s="225"/>
      <c r="G17" s="225"/>
      <c r="H17" s="101">
        <f>SUM(H4:H16)</f>
        <v>246575</v>
      </c>
      <c r="I17" s="101">
        <f>SUM(I4:I16)</f>
        <v>136983</v>
      </c>
      <c r="J17" s="102"/>
      <c r="K17" s="101">
        <f>SUM(K4:K16)</f>
        <v>44050</v>
      </c>
      <c r="L17" s="101">
        <f>SUM(L4:L16)</f>
        <v>48356</v>
      </c>
      <c r="M17" s="101">
        <f>SUM(M4:M16)</f>
        <v>92406</v>
      </c>
      <c r="N17" s="101">
        <f>SUM(N4:N16)</f>
        <v>338981</v>
      </c>
      <c r="R17" s="54"/>
    </row>
    <row r="18" spans="1:18" x14ac:dyDescent="0.3">
      <c r="A18" s="81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R18" s="54"/>
    </row>
    <row r="19" spans="1:18" x14ac:dyDescent="0.3">
      <c r="R19" s="54"/>
    </row>
    <row r="20" spans="1:18" x14ac:dyDescent="0.3">
      <c r="R20" s="54"/>
    </row>
    <row r="21" spans="1:18" x14ac:dyDescent="0.3">
      <c r="C21" s="220" t="s">
        <v>470</v>
      </c>
      <c r="D21" s="220"/>
      <c r="I21" s="31"/>
      <c r="R21" s="54"/>
    </row>
    <row r="22" spans="1:18" x14ac:dyDescent="0.3">
      <c r="C22" t="s">
        <v>13</v>
      </c>
      <c r="D22" s="60">
        <f>N17</f>
        <v>338981</v>
      </c>
      <c r="H22" s="27"/>
      <c r="R22" s="54"/>
    </row>
    <row r="23" spans="1:18" x14ac:dyDescent="0.3">
      <c r="C23" t="s">
        <v>14</v>
      </c>
      <c r="D23" s="60">
        <v>48000</v>
      </c>
      <c r="J23" s="12"/>
      <c r="K23" s="8"/>
      <c r="L23" s="8"/>
      <c r="M23" s="8"/>
      <c r="N23" s="8"/>
      <c r="O23" s="8"/>
      <c r="P23" s="8"/>
      <c r="R23" s="54"/>
    </row>
    <row r="24" spans="1:18" x14ac:dyDescent="0.3">
      <c r="C24" t="s">
        <v>22</v>
      </c>
      <c r="D24" s="60">
        <v>4500</v>
      </c>
      <c r="J24" s="12"/>
      <c r="K24" s="8"/>
      <c r="L24" s="8"/>
      <c r="M24" s="8"/>
      <c r="N24" s="8"/>
      <c r="O24" s="8"/>
      <c r="P24" s="8"/>
      <c r="R24" s="54"/>
    </row>
    <row r="25" spans="1:18" x14ac:dyDescent="0.3">
      <c r="C25" t="s">
        <v>497</v>
      </c>
      <c r="D25" s="60">
        <v>8000</v>
      </c>
      <c r="J25" s="12"/>
      <c r="K25" s="8"/>
      <c r="L25" s="8"/>
      <c r="M25" s="8"/>
      <c r="N25" s="8"/>
      <c r="O25" s="8"/>
      <c r="P25" s="8"/>
      <c r="R25" s="217"/>
    </row>
    <row r="26" spans="1:18" x14ac:dyDescent="0.3">
      <c r="C26" t="s">
        <v>25</v>
      </c>
      <c r="D26" s="60"/>
      <c r="J26" s="12"/>
      <c r="K26" s="8"/>
      <c r="L26" s="8"/>
      <c r="M26" s="8"/>
      <c r="N26" s="8"/>
      <c r="O26" s="8"/>
      <c r="P26" s="8"/>
      <c r="R26" s="217"/>
    </row>
    <row r="27" spans="1:18" x14ac:dyDescent="0.3">
      <c r="C27" t="s">
        <v>26</v>
      </c>
      <c r="D27" s="60">
        <v>30000</v>
      </c>
      <c r="I27" s="8"/>
      <c r="J27" s="12"/>
      <c r="K27" s="8"/>
      <c r="L27" s="8"/>
      <c r="M27" s="8"/>
      <c r="N27" s="8"/>
      <c r="O27" s="8"/>
      <c r="P27" s="8"/>
    </row>
    <row r="28" spans="1:18" x14ac:dyDescent="0.3">
      <c r="C28" t="s">
        <v>27</v>
      </c>
      <c r="D28" s="60"/>
      <c r="J28" s="12"/>
      <c r="K28" s="8"/>
      <c r="L28" s="8"/>
      <c r="M28" s="8"/>
      <c r="N28" s="8"/>
      <c r="O28" s="8"/>
      <c r="P28" s="8"/>
    </row>
    <row r="29" spans="1:18" x14ac:dyDescent="0.3">
      <c r="D29" s="55"/>
      <c r="J29" s="12"/>
      <c r="K29" s="8"/>
      <c r="L29" s="8"/>
      <c r="M29" s="8"/>
      <c r="N29" s="8"/>
      <c r="O29" s="8"/>
      <c r="P29" s="8"/>
    </row>
    <row r="30" spans="1:18" x14ac:dyDescent="0.3">
      <c r="C30" t="s">
        <v>28</v>
      </c>
      <c r="D30" s="61">
        <f>SUM(D22:D29)</f>
        <v>429481</v>
      </c>
      <c r="J30" s="12"/>
      <c r="K30" s="8"/>
      <c r="L30" s="8"/>
      <c r="M30" s="8"/>
      <c r="N30" s="8"/>
      <c r="O30" s="8"/>
      <c r="P30" s="8"/>
    </row>
    <row r="31" spans="1:18" x14ac:dyDescent="0.3">
      <c r="D31" s="55"/>
      <c r="J31" s="33"/>
      <c r="K31" s="8"/>
      <c r="L31" s="65"/>
      <c r="M31" s="65"/>
      <c r="N31" s="65"/>
      <c r="O31" s="65"/>
      <c r="P31" s="8"/>
    </row>
    <row r="32" spans="1:18" x14ac:dyDescent="0.3">
      <c r="C32" t="s">
        <v>473</v>
      </c>
      <c r="D32" s="55">
        <f>D30</f>
        <v>429481</v>
      </c>
      <c r="E32" s="180"/>
      <c r="K32" s="8"/>
      <c r="L32" s="65"/>
      <c r="M32" s="65"/>
      <c r="N32" s="65"/>
      <c r="O32" s="65"/>
      <c r="P32" s="8"/>
    </row>
    <row r="33" spans="3:16" x14ac:dyDescent="0.3">
      <c r="C33" t="s">
        <v>485</v>
      </c>
      <c r="D33" s="12">
        <f>+'Year 3'!D33</f>
        <v>0.505</v>
      </c>
      <c r="K33" s="8"/>
      <c r="L33" s="65"/>
      <c r="M33" s="65"/>
      <c r="N33" s="65"/>
      <c r="O33" s="65"/>
      <c r="P33" s="8"/>
    </row>
    <row r="34" spans="3:16" x14ac:dyDescent="0.3">
      <c r="C34" t="s">
        <v>475</v>
      </c>
      <c r="D34" s="61">
        <f>D32*D33</f>
        <v>216888</v>
      </c>
      <c r="K34" s="8"/>
      <c r="L34" s="8"/>
      <c r="M34" s="8"/>
      <c r="N34" s="8"/>
      <c r="O34" s="8"/>
      <c r="P34" s="8"/>
    </row>
    <row r="35" spans="3:16" ht="15" thickBot="1" x14ac:dyDescent="0.35">
      <c r="D35" s="62"/>
      <c r="I35" s="5"/>
      <c r="J35" s="5"/>
      <c r="K35" s="66"/>
      <c r="L35" s="66"/>
      <c r="M35" s="66"/>
      <c r="N35" s="66"/>
      <c r="O35" s="66"/>
      <c r="P35" s="66"/>
    </row>
    <row r="36" spans="3:16" ht="15" thickTop="1" x14ac:dyDescent="0.3">
      <c r="C36" t="s">
        <v>30</v>
      </c>
      <c r="D36" s="55">
        <f>D30+D34</f>
        <v>646369</v>
      </c>
      <c r="K36" s="8"/>
      <c r="L36" s="8"/>
      <c r="M36" s="8"/>
      <c r="N36" s="8"/>
      <c r="O36" s="8"/>
      <c r="P36" s="8"/>
    </row>
    <row r="37" spans="3:16" x14ac:dyDescent="0.3">
      <c r="D37" s="48"/>
    </row>
    <row r="40" spans="3:16" x14ac:dyDescent="0.3">
      <c r="C40" s="175" t="s">
        <v>507</v>
      </c>
      <c r="D40" s="55">
        <v>185100</v>
      </c>
    </row>
    <row r="41" spans="3:16" x14ac:dyDescent="0.3">
      <c r="C41" s="175" t="s">
        <v>508</v>
      </c>
      <c r="D41" s="55">
        <v>138825</v>
      </c>
    </row>
    <row r="48" spans="3:16" s="124" customFormat="1" ht="18" x14ac:dyDescent="0.35">
      <c r="C48" s="129" t="s">
        <v>486</v>
      </c>
    </row>
    <row r="49" spans="3:16" s="124" customFormat="1" x14ac:dyDescent="0.3"/>
    <row r="50" spans="3:16" s="124" customFormat="1" ht="59.25" customHeight="1" x14ac:dyDescent="0.3">
      <c r="C50" s="128" t="s">
        <v>2</v>
      </c>
      <c r="D50" s="125"/>
      <c r="E50" s="124" t="s">
        <v>4</v>
      </c>
      <c r="F50" s="133" t="s">
        <v>477</v>
      </c>
      <c r="G50" s="125" t="s">
        <v>487</v>
      </c>
      <c r="H50" s="128" t="s">
        <v>5</v>
      </c>
      <c r="I50" s="125" t="s">
        <v>496</v>
      </c>
      <c r="J50" s="125" t="s">
        <v>32</v>
      </c>
      <c r="K50" s="125" t="s">
        <v>39</v>
      </c>
      <c r="L50" s="125" t="s">
        <v>493</v>
      </c>
      <c r="M50" s="125" t="s">
        <v>494</v>
      </c>
      <c r="N50" s="125" t="s">
        <v>495</v>
      </c>
      <c r="O50" s="125" t="s">
        <v>480</v>
      </c>
    </row>
    <row r="51" spans="3:16" s="124" customFormat="1" x14ac:dyDescent="0.3">
      <c r="C51" s="73" t="str">
        <f t="shared" ref="C51:C56" si="9">IF(E4&gt;$D$40,C4,"")</f>
        <v/>
      </c>
      <c r="D51" s="73"/>
      <c r="E51" s="54" t="str">
        <f t="shared" ref="E51:E56" si="10">IF(E4&gt;$D$40,E4,"")</f>
        <v/>
      </c>
      <c r="F51" s="54" t="str">
        <f t="shared" ref="F51:F56" si="11">IF(E4&gt;$D$40,$D$40,"")</f>
        <v/>
      </c>
      <c r="G51" s="54" t="str">
        <f t="shared" ref="G51:G56" si="12">IF(E4&gt;$D$40,(E51-F51),"")</f>
        <v/>
      </c>
      <c r="H51" s="74" t="str">
        <f t="shared" ref="H51:H56" si="13">IF(E4&gt;$D$40,G4,"")</f>
        <v/>
      </c>
      <c r="I51" s="54" t="str">
        <f t="shared" ref="I51:I56" si="14">IF(E4&gt;$D$40,G51*H51,"")</f>
        <v/>
      </c>
      <c r="J51" s="54" t="str">
        <f>IF(E4&gt;DETAILED!$D$40,$Q$5,"")</f>
        <v/>
      </c>
      <c r="K51" s="76" t="str">
        <f t="shared" ref="K51:K56" si="15">IF(E4&gt;$D$40,$R$4,"")</f>
        <v/>
      </c>
      <c r="L51" s="54" t="str">
        <f t="shared" ref="L51:L59" si="16">IFERROR((J51*H51)*(G51/E51),"")</f>
        <v/>
      </c>
      <c r="M51" s="54" t="str">
        <f t="shared" ref="M51:M56" si="17">IF( E4&gt;$D$40,K51*I51,"")</f>
        <v/>
      </c>
      <c r="N51" s="54" t="str">
        <f t="shared" ref="N51:N59" si="18">IFERROR((L51+M51),"")</f>
        <v/>
      </c>
      <c r="O51" s="54" t="str">
        <f t="shared" ref="O51:O59" si="19">IFERROR((I51+N51),"")</f>
        <v/>
      </c>
    </row>
    <row r="52" spans="3:16" s="124" customFormat="1" x14ac:dyDescent="0.3">
      <c r="C52" s="73" t="str">
        <f t="shared" si="9"/>
        <v/>
      </c>
      <c r="D52" s="73"/>
      <c r="E52" s="54" t="str">
        <f t="shared" si="10"/>
        <v/>
      </c>
      <c r="F52" s="54" t="str">
        <f t="shared" si="11"/>
        <v/>
      </c>
      <c r="G52" s="54" t="str">
        <f t="shared" si="12"/>
        <v/>
      </c>
      <c r="H52" s="74" t="str">
        <f t="shared" si="13"/>
        <v/>
      </c>
      <c r="I52" s="54" t="str">
        <f t="shared" si="14"/>
        <v/>
      </c>
      <c r="J52" s="54" t="str">
        <f>IF(E5&gt;DETAILED!$D$40,$Q$5,"")</f>
        <v/>
      </c>
      <c r="K52" s="76" t="str">
        <f t="shared" si="15"/>
        <v/>
      </c>
      <c r="L52" s="54" t="str">
        <f t="shared" si="16"/>
        <v/>
      </c>
      <c r="M52" s="54" t="str">
        <f t="shared" si="17"/>
        <v/>
      </c>
      <c r="N52" s="54" t="str">
        <f t="shared" si="18"/>
        <v/>
      </c>
      <c r="O52" s="54" t="str">
        <f t="shared" si="19"/>
        <v/>
      </c>
    </row>
    <row r="53" spans="3:16" s="124" customFormat="1" x14ac:dyDescent="0.3">
      <c r="C53" s="73" t="str">
        <f t="shared" si="9"/>
        <v/>
      </c>
      <c r="D53" s="73"/>
      <c r="E53" s="54" t="str">
        <f t="shared" si="10"/>
        <v/>
      </c>
      <c r="F53" s="54" t="str">
        <f t="shared" si="11"/>
        <v/>
      </c>
      <c r="G53" s="54" t="str">
        <f t="shared" si="12"/>
        <v/>
      </c>
      <c r="H53" s="74" t="str">
        <f t="shared" si="13"/>
        <v/>
      </c>
      <c r="I53" s="54" t="str">
        <f t="shared" si="14"/>
        <v/>
      </c>
      <c r="J53" s="54" t="str">
        <f>IF(E6&gt;DETAILED!$D$40,$Q$5,"")</f>
        <v/>
      </c>
      <c r="K53" s="76" t="str">
        <f t="shared" si="15"/>
        <v/>
      </c>
      <c r="L53" s="54" t="str">
        <f t="shared" si="16"/>
        <v/>
      </c>
      <c r="M53" s="54" t="str">
        <f t="shared" si="17"/>
        <v/>
      </c>
      <c r="N53" s="54" t="str">
        <f t="shared" si="18"/>
        <v/>
      </c>
      <c r="O53" s="54" t="str">
        <f t="shared" si="19"/>
        <v/>
      </c>
    </row>
    <row r="54" spans="3:16" s="124" customFormat="1" x14ac:dyDescent="0.3">
      <c r="C54" s="73" t="str">
        <f t="shared" si="9"/>
        <v/>
      </c>
      <c r="D54" s="73"/>
      <c r="E54" s="54" t="str">
        <f t="shared" si="10"/>
        <v/>
      </c>
      <c r="F54" s="54" t="str">
        <f t="shared" si="11"/>
        <v/>
      </c>
      <c r="G54" s="54" t="str">
        <f t="shared" si="12"/>
        <v/>
      </c>
      <c r="H54" s="74" t="str">
        <f t="shared" si="13"/>
        <v/>
      </c>
      <c r="I54" s="54" t="str">
        <f t="shared" si="14"/>
        <v/>
      </c>
      <c r="J54" s="54" t="str">
        <f>IF(E7&gt;DETAILED!$D$40,$Q$5,"")</f>
        <v/>
      </c>
      <c r="K54" s="76" t="str">
        <f t="shared" si="15"/>
        <v/>
      </c>
      <c r="L54" s="54" t="str">
        <f t="shared" si="16"/>
        <v/>
      </c>
      <c r="M54" s="54" t="str">
        <f t="shared" si="17"/>
        <v/>
      </c>
      <c r="N54" s="54" t="str">
        <f t="shared" si="18"/>
        <v/>
      </c>
      <c r="O54" s="54" t="str">
        <f t="shared" si="19"/>
        <v/>
      </c>
    </row>
    <row r="55" spans="3:16" s="124" customFormat="1" x14ac:dyDescent="0.3">
      <c r="C55" s="73" t="str">
        <f t="shared" si="9"/>
        <v>Kurt Hodges</v>
      </c>
      <c r="D55" s="73"/>
      <c r="E55" s="54">
        <f t="shared" si="10"/>
        <v>248960</v>
      </c>
      <c r="F55" s="54">
        <f t="shared" si="11"/>
        <v>185100</v>
      </c>
      <c r="G55" s="54">
        <f t="shared" si="12"/>
        <v>63860</v>
      </c>
      <c r="H55" s="74">
        <f t="shared" si="13"/>
        <v>0.05</v>
      </c>
      <c r="I55" s="54">
        <f t="shared" si="14"/>
        <v>3193</v>
      </c>
      <c r="J55" s="54">
        <f>IF(E8&gt;DETAILED!$D$40,$Q$5,"")</f>
        <v>12453</v>
      </c>
      <c r="K55" s="76">
        <f t="shared" si="15"/>
        <v>0.25829999999999997</v>
      </c>
      <c r="L55" s="54">
        <f t="shared" si="16"/>
        <v>160</v>
      </c>
      <c r="M55" s="54">
        <f t="shared" si="17"/>
        <v>825</v>
      </c>
      <c r="N55" s="54">
        <f t="shared" si="18"/>
        <v>985</v>
      </c>
      <c r="O55" s="54">
        <f t="shared" si="19"/>
        <v>4178</v>
      </c>
    </row>
    <row r="56" spans="3:16" s="124" customFormat="1" x14ac:dyDescent="0.3">
      <c r="C56" s="73" t="str">
        <f t="shared" si="9"/>
        <v/>
      </c>
      <c r="D56" s="73"/>
      <c r="E56" s="54" t="str">
        <f t="shared" si="10"/>
        <v/>
      </c>
      <c r="F56" s="54" t="str">
        <f t="shared" si="11"/>
        <v/>
      </c>
      <c r="G56" s="54" t="str">
        <f t="shared" si="12"/>
        <v/>
      </c>
      <c r="H56" s="74" t="str">
        <f t="shared" si="13"/>
        <v/>
      </c>
      <c r="I56" s="54" t="str">
        <f t="shared" si="14"/>
        <v/>
      </c>
      <c r="J56" s="54" t="str">
        <f>IF(E9&gt;DETAILED!$D$40,$Q$5,"")</f>
        <v/>
      </c>
      <c r="K56" s="76" t="str">
        <f t="shared" si="15"/>
        <v/>
      </c>
      <c r="L56" s="54" t="str">
        <f t="shared" si="16"/>
        <v/>
      </c>
      <c r="M56" s="54" t="str">
        <f t="shared" si="17"/>
        <v/>
      </c>
      <c r="N56" s="54" t="str">
        <f t="shared" si="18"/>
        <v/>
      </c>
      <c r="O56" s="54" t="str">
        <f t="shared" si="19"/>
        <v/>
      </c>
    </row>
    <row r="57" spans="3:16" s="124" customFormat="1" x14ac:dyDescent="0.3">
      <c r="C57" s="134" t="str">
        <f>IF(E13&gt;$D$41,C13,"")</f>
        <v/>
      </c>
      <c r="D57" s="134"/>
      <c r="E57" s="135" t="str">
        <f>IF(E13&gt;$D$41,E13,"")</f>
        <v/>
      </c>
      <c r="F57" s="135" t="str">
        <f>IF(E13&gt;$D$41,$D$41,"")</f>
        <v/>
      </c>
      <c r="G57" s="135" t="str">
        <f>IF(E13&gt;$D$41,(E57-F57),"")</f>
        <v/>
      </c>
      <c r="H57" s="136" t="str">
        <f>IF(E13&gt;$D$41,G13,"")</f>
        <v/>
      </c>
      <c r="I57" s="135" t="str">
        <f>IF(E13&gt;$D$41,G57*H57,"")</f>
        <v/>
      </c>
      <c r="J57" s="135" t="str">
        <f>IF(E13&gt;DETAILED!$D$41,$Q$5,"")</f>
        <v/>
      </c>
      <c r="K57" s="172" t="str">
        <f>IF(E13&gt;$D$41,$R$4,"")</f>
        <v/>
      </c>
      <c r="L57" s="177" t="str">
        <f t="shared" si="16"/>
        <v/>
      </c>
      <c r="M57" s="135" t="str">
        <f>IF( E13&gt;$D$41,K57*I57,"")</f>
        <v/>
      </c>
      <c r="N57" s="135" t="str">
        <f t="shared" si="18"/>
        <v/>
      </c>
      <c r="O57" s="135" t="str">
        <f t="shared" si="19"/>
        <v/>
      </c>
    </row>
    <row r="58" spans="3:16" s="124" customFormat="1" x14ac:dyDescent="0.3">
      <c r="C58" s="176"/>
      <c r="D58" s="134"/>
      <c r="E58" s="177"/>
      <c r="F58" s="135"/>
      <c r="G58" s="135"/>
      <c r="H58" s="136"/>
      <c r="I58" s="135"/>
      <c r="J58" s="135"/>
      <c r="K58" s="172"/>
      <c r="L58" s="177"/>
      <c r="M58" s="135"/>
      <c r="N58" s="135"/>
      <c r="O58" s="135"/>
    </row>
    <row r="59" spans="3:16" s="124" customFormat="1" x14ac:dyDescent="0.3">
      <c r="C59" s="176" t="str">
        <f>IF(E15&gt;$D$41,C15,"")</f>
        <v/>
      </c>
      <c r="D59" s="134"/>
      <c r="E59" s="177" t="str">
        <f>IF(E15&gt;$D$41,E15,"")</f>
        <v/>
      </c>
      <c r="F59" s="135" t="str">
        <f>IF(E15&gt;$D$41,$D$41,"")</f>
        <v/>
      </c>
      <c r="G59" s="135" t="str">
        <f>IF(E15&gt;$D$41,(E59-F59),"")</f>
        <v/>
      </c>
      <c r="H59" s="136" t="str">
        <f>IF(E15&gt;$D$41,G15,"")</f>
        <v/>
      </c>
      <c r="I59" s="135" t="str">
        <f>IF(E15&gt;$D$41,G59*H59,"")</f>
        <v/>
      </c>
      <c r="J59" s="135" t="str">
        <f>IF(E15&gt;DETAILED!$D$41,$Q$5,"")</f>
        <v/>
      </c>
      <c r="K59" s="172" t="str">
        <f>IF(E15&gt;$D$41,$R$4,"")</f>
        <v/>
      </c>
      <c r="L59" s="177" t="str">
        <f t="shared" si="16"/>
        <v/>
      </c>
      <c r="M59" s="135" t="str">
        <f>IF( E15&gt;$D$41,K59*I59,"")</f>
        <v/>
      </c>
      <c r="N59" s="135" t="str">
        <f t="shared" si="18"/>
        <v/>
      </c>
      <c r="O59" s="135" t="str">
        <f t="shared" si="19"/>
        <v/>
      </c>
    </row>
    <row r="60" spans="3:16" s="126" customFormat="1" x14ac:dyDescent="0.3">
      <c r="C60" s="176"/>
      <c r="D60" s="134"/>
      <c r="E60" s="177"/>
      <c r="F60" s="135"/>
      <c r="G60" s="135"/>
      <c r="H60" s="136"/>
      <c r="I60" s="135"/>
      <c r="J60" s="135"/>
      <c r="K60" s="172"/>
      <c r="L60" s="177"/>
      <c r="M60" s="135"/>
      <c r="N60" s="135"/>
      <c r="O60" s="135"/>
    </row>
    <row r="61" spans="3:16" s="124" customFormat="1" x14ac:dyDescent="0.3">
      <c r="C61" s="132" t="s">
        <v>21</v>
      </c>
      <c r="D61" s="132"/>
      <c r="E61" s="121" t="str">
        <f>IF(E17&gt;$D$40,E17,"")</f>
        <v/>
      </c>
      <c r="F61" s="121"/>
      <c r="G61" s="121" t="str">
        <f>IF(E17&gt;$D$40,$D$40,"")</f>
        <v/>
      </c>
      <c r="H61" s="132"/>
      <c r="I61" s="121">
        <f>SUM(I51:I60)</f>
        <v>3193</v>
      </c>
      <c r="J61" s="121">
        <f>SUM(J51:J60)</f>
        <v>12453</v>
      </c>
      <c r="K61" s="121"/>
      <c r="L61" s="121">
        <f>SUM(L51:L60)</f>
        <v>160</v>
      </c>
      <c r="M61" s="121">
        <f>SUM(M51:M60)</f>
        <v>825</v>
      </c>
      <c r="N61" s="121">
        <f>SUM(N51:N60)</f>
        <v>985</v>
      </c>
      <c r="O61" s="121">
        <f>SUM(O51:O60)</f>
        <v>4178</v>
      </c>
      <c r="P61" s="121"/>
    </row>
    <row r="62" spans="3:16" s="124" customFormat="1" x14ac:dyDescent="0.3">
      <c r="H62" s="126"/>
      <c r="N62" s="127"/>
      <c r="O62" s="127"/>
      <c r="P62" s="127"/>
    </row>
    <row r="63" spans="3:16" s="124" customFormat="1" x14ac:dyDescent="0.3"/>
    <row r="65" spans="1:2" x14ac:dyDescent="0.3">
      <c r="A65" s="69"/>
      <c r="B65" s="69"/>
    </row>
    <row r="66" spans="1:2" x14ac:dyDescent="0.3">
      <c r="A66" s="69"/>
      <c r="B66" s="69"/>
    </row>
    <row r="67" spans="1:2" x14ac:dyDescent="0.3">
      <c r="A67" s="69"/>
      <c r="B67" s="69"/>
    </row>
    <row r="68" spans="1:2" x14ac:dyDescent="0.3">
      <c r="A68" s="69"/>
      <c r="B68" s="69"/>
    </row>
    <row r="69" spans="1:2" x14ac:dyDescent="0.3">
      <c r="A69" s="69"/>
      <c r="B69" s="69"/>
    </row>
    <row r="70" spans="1:2" x14ac:dyDescent="0.3">
      <c r="A70" s="69"/>
      <c r="B70" s="69"/>
    </row>
    <row r="71" spans="1:2" x14ac:dyDescent="0.3">
      <c r="A71" s="69"/>
      <c r="B71" s="69"/>
    </row>
    <row r="72" spans="1:2" x14ac:dyDescent="0.3">
      <c r="A72" s="69"/>
      <c r="B72" s="69"/>
    </row>
    <row r="73" spans="1:2" x14ac:dyDescent="0.3">
      <c r="A73" s="69"/>
      <c r="B73" s="69"/>
    </row>
    <row r="74" spans="1:2" x14ac:dyDescent="0.3">
      <c r="A74" s="69"/>
      <c r="B74" s="69"/>
    </row>
    <row r="75" spans="1:2" x14ac:dyDescent="0.3">
      <c r="A75" s="69"/>
      <c r="B75" s="69"/>
    </row>
    <row r="76" spans="1:2" x14ac:dyDescent="0.3">
      <c r="A76" s="69"/>
      <c r="B76" s="69"/>
    </row>
    <row r="77" spans="1:2" x14ac:dyDescent="0.3">
      <c r="A77" s="69"/>
      <c r="B77" s="69"/>
    </row>
    <row r="78" spans="1:2" x14ac:dyDescent="0.3">
      <c r="A78" s="69"/>
      <c r="B78" s="69"/>
    </row>
    <row r="79" spans="1:2" x14ac:dyDescent="0.3">
      <c r="A79" s="69"/>
      <c r="B79" s="69"/>
    </row>
    <row r="80" spans="1:2" x14ac:dyDescent="0.3">
      <c r="A80" s="69"/>
      <c r="B80" s="69"/>
    </row>
    <row r="81" spans="1:2" x14ac:dyDescent="0.3">
      <c r="A81" s="69"/>
      <c r="B81" s="69"/>
    </row>
    <row r="82" spans="1:2" x14ac:dyDescent="0.3">
      <c r="A82" s="69"/>
      <c r="B82" s="69"/>
    </row>
    <row r="83" spans="1:2" x14ac:dyDescent="0.3">
      <c r="A83" s="69"/>
      <c r="B83" s="69"/>
    </row>
    <row r="84" spans="1:2" x14ac:dyDescent="0.3">
      <c r="A84" s="69"/>
      <c r="B84" s="69"/>
    </row>
    <row r="85" spans="1:2" x14ac:dyDescent="0.3">
      <c r="A85" s="69"/>
      <c r="B85" s="69"/>
    </row>
    <row r="86" spans="1:2" x14ac:dyDescent="0.3">
      <c r="A86" s="69"/>
      <c r="B86" s="69"/>
    </row>
    <row r="87" spans="1:2" x14ac:dyDescent="0.3">
      <c r="A87" s="69"/>
      <c r="B87" s="69"/>
    </row>
    <row r="88" spans="1:2" x14ac:dyDescent="0.3">
      <c r="A88" s="69"/>
      <c r="B88" s="69"/>
    </row>
    <row r="89" spans="1:2" x14ac:dyDescent="0.3">
      <c r="A89" s="69"/>
      <c r="B89" s="69"/>
    </row>
    <row r="90" spans="1:2" x14ac:dyDescent="0.3">
      <c r="A90" s="69"/>
      <c r="B90" s="69"/>
    </row>
    <row r="91" spans="1:2" x14ac:dyDescent="0.3">
      <c r="A91" s="69"/>
      <c r="B91" s="69"/>
    </row>
    <row r="92" spans="1:2" x14ac:dyDescent="0.3">
      <c r="A92" s="69"/>
      <c r="B92" s="69"/>
    </row>
    <row r="93" spans="1:2" x14ac:dyDescent="0.3">
      <c r="A93" s="69"/>
      <c r="B93" s="69"/>
    </row>
    <row r="94" spans="1:2" x14ac:dyDescent="0.3">
      <c r="A94" s="69"/>
      <c r="B94" s="69"/>
    </row>
    <row r="95" spans="1:2" x14ac:dyDescent="0.3">
      <c r="A95" s="69"/>
      <c r="B95" s="69"/>
    </row>
    <row r="96" spans="1:2" x14ac:dyDescent="0.3">
      <c r="A96" s="69"/>
      <c r="B96" s="69"/>
    </row>
    <row r="97" spans="1:2" x14ac:dyDescent="0.3">
      <c r="A97" s="69"/>
      <c r="B97" s="69"/>
    </row>
    <row r="98" spans="1:2" x14ac:dyDescent="0.3">
      <c r="A98" s="69"/>
      <c r="B98" s="69"/>
    </row>
    <row r="99" spans="1:2" x14ac:dyDescent="0.3">
      <c r="A99" s="69"/>
      <c r="B99" s="69"/>
    </row>
    <row r="100" spans="1:2" x14ac:dyDescent="0.3">
      <c r="A100" s="69"/>
      <c r="B100" s="69"/>
    </row>
    <row r="101" spans="1:2" x14ac:dyDescent="0.3">
      <c r="A101" s="69"/>
      <c r="B101" s="69"/>
    </row>
    <row r="102" spans="1:2" x14ac:dyDescent="0.3">
      <c r="A102" s="69"/>
      <c r="B102" s="69"/>
    </row>
    <row r="103" spans="1:2" x14ac:dyDescent="0.3">
      <c r="A103" s="69"/>
      <c r="B103" s="69"/>
    </row>
    <row r="104" spans="1:2" x14ac:dyDescent="0.3">
      <c r="A104" s="69"/>
      <c r="B104" s="69"/>
    </row>
    <row r="105" spans="1:2" x14ac:dyDescent="0.3">
      <c r="A105" s="69"/>
      <c r="B105" s="69"/>
    </row>
    <row r="106" spans="1:2" x14ac:dyDescent="0.3">
      <c r="A106" s="69"/>
      <c r="B106" s="69"/>
    </row>
    <row r="107" spans="1:2" x14ac:dyDescent="0.3">
      <c r="A107" s="69"/>
      <c r="B107" s="69"/>
    </row>
    <row r="108" spans="1:2" x14ac:dyDescent="0.3">
      <c r="A108" s="69"/>
      <c r="B108" s="69"/>
    </row>
    <row r="109" spans="1:2" x14ac:dyDescent="0.3">
      <c r="A109" s="69"/>
      <c r="B109" s="69"/>
    </row>
    <row r="110" spans="1:2" x14ac:dyDescent="0.3">
      <c r="A110" s="69"/>
      <c r="B110" s="69"/>
    </row>
    <row r="111" spans="1:2" x14ac:dyDescent="0.3">
      <c r="A111" s="69"/>
      <c r="B111" s="69"/>
    </row>
    <row r="112" spans="1:2" x14ac:dyDescent="0.3">
      <c r="A112" s="69"/>
      <c r="B112" s="69"/>
    </row>
    <row r="113" spans="1:2" x14ac:dyDescent="0.3">
      <c r="A113" s="69"/>
      <c r="B113" s="69"/>
    </row>
    <row r="114" spans="1:2" x14ac:dyDescent="0.3">
      <c r="A114" s="69"/>
      <c r="B114" s="69"/>
    </row>
    <row r="115" spans="1:2" x14ac:dyDescent="0.3">
      <c r="A115" s="69"/>
      <c r="B115" s="69"/>
    </row>
    <row r="116" spans="1:2" x14ac:dyDescent="0.3">
      <c r="A116" s="69"/>
      <c r="B116" s="69"/>
    </row>
    <row r="117" spans="1:2" x14ac:dyDescent="0.3">
      <c r="A117" s="69"/>
      <c r="B117" s="69"/>
    </row>
    <row r="118" spans="1:2" x14ac:dyDescent="0.3">
      <c r="A118" s="69"/>
      <c r="B118" s="69"/>
    </row>
    <row r="119" spans="1:2" x14ac:dyDescent="0.3">
      <c r="A119" s="69"/>
      <c r="B119" s="69"/>
    </row>
    <row r="120" spans="1:2" x14ac:dyDescent="0.3">
      <c r="A120" s="69"/>
      <c r="B120" s="69"/>
    </row>
    <row r="121" spans="1:2" x14ac:dyDescent="0.3">
      <c r="A121" s="69"/>
      <c r="B121" s="69"/>
    </row>
    <row r="122" spans="1:2" x14ac:dyDescent="0.3">
      <c r="A122" s="69"/>
      <c r="B122" s="69"/>
    </row>
    <row r="123" spans="1:2" x14ac:dyDescent="0.3">
      <c r="A123" s="69"/>
      <c r="B123" s="69"/>
    </row>
    <row r="124" spans="1:2" x14ac:dyDescent="0.3">
      <c r="A124" s="69"/>
      <c r="B124" s="69"/>
    </row>
    <row r="125" spans="1:2" x14ac:dyDescent="0.3">
      <c r="A125" s="69"/>
      <c r="B125" s="69"/>
    </row>
    <row r="126" spans="1:2" x14ac:dyDescent="0.3">
      <c r="A126" s="69"/>
      <c r="B126" s="69"/>
    </row>
    <row r="127" spans="1:2" x14ac:dyDescent="0.3">
      <c r="A127" s="69"/>
      <c r="B127" s="69"/>
    </row>
    <row r="128" spans="1:2" x14ac:dyDescent="0.3">
      <c r="A128" s="69"/>
      <c r="B128" s="69"/>
    </row>
    <row r="129" spans="1:2" x14ac:dyDescent="0.3">
      <c r="A129" s="69"/>
      <c r="B129" s="69"/>
    </row>
    <row r="130" spans="1:2" x14ac:dyDescent="0.3">
      <c r="A130" s="69"/>
      <c r="B130" s="69"/>
    </row>
    <row r="131" spans="1:2" x14ac:dyDescent="0.3">
      <c r="A131" s="69"/>
      <c r="B131" s="69"/>
    </row>
    <row r="132" spans="1:2" x14ac:dyDescent="0.3">
      <c r="A132" s="69"/>
      <c r="B132" s="69"/>
    </row>
    <row r="133" spans="1:2" x14ac:dyDescent="0.3">
      <c r="A133" s="69"/>
      <c r="B133" s="69"/>
    </row>
    <row r="134" spans="1:2" x14ac:dyDescent="0.3">
      <c r="A134" s="69"/>
      <c r="B134" s="69"/>
    </row>
    <row r="135" spans="1:2" x14ac:dyDescent="0.3">
      <c r="A135" s="69"/>
      <c r="B135" s="69"/>
    </row>
    <row r="136" spans="1:2" x14ac:dyDescent="0.3">
      <c r="A136" s="69"/>
      <c r="B136" s="69"/>
    </row>
    <row r="137" spans="1:2" x14ac:dyDescent="0.3">
      <c r="A137" s="69"/>
      <c r="B137" s="69"/>
    </row>
    <row r="138" spans="1:2" x14ac:dyDescent="0.3">
      <c r="A138" s="69"/>
      <c r="B138" s="69"/>
    </row>
    <row r="139" spans="1:2" x14ac:dyDescent="0.3">
      <c r="A139" s="69"/>
      <c r="B139" s="69"/>
    </row>
    <row r="140" spans="1:2" x14ac:dyDescent="0.3">
      <c r="A140" s="69"/>
      <c r="B140" s="69"/>
    </row>
    <row r="141" spans="1:2" x14ac:dyDescent="0.3">
      <c r="A141" s="69"/>
      <c r="B141" s="69"/>
    </row>
    <row r="142" spans="1:2" x14ac:dyDescent="0.3">
      <c r="A142" s="69"/>
      <c r="B142" s="69"/>
    </row>
    <row r="143" spans="1:2" x14ac:dyDescent="0.3">
      <c r="A143" s="69"/>
      <c r="B143" s="69"/>
    </row>
    <row r="144" spans="1:2" x14ac:dyDescent="0.3">
      <c r="A144" s="69"/>
      <c r="B144" s="69"/>
    </row>
    <row r="145" spans="1:2" x14ac:dyDescent="0.3">
      <c r="A145" s="69"/>
      <c r="B145" s="69"/>
    </row>
    <row r="146" spans="1:2" x14ac:dyDescent="0.3">
      <c r="A146" s="69"/>
      <c r="B146" s="69"/>
    </row>
    <row r="147" spans="1:2" x14ac:dyDescent="0.3">
      <c r="A147" s="69"/>
      <c r="B147" s="69"/>
    </row>
    <row r="148" spans="1:2" x14ac:dyDescent="0.3">
      <c r="A148" s="69"/>
      <c r="B148" s="69"/>
    </row>
    <row r="149" spans="1:2" x14ac:dyDescent="0.3">
      <c r="A149" s="69"/>
      <c r="B149" s="69"/>
    </row>
    <row r="150" spans="1:2" x14ac:dyDescent="0.3">
      <c r="A150" s="69"/>
      <c r="B150" s="69"/>
    </row>
    <row r="151" spans="1:2" x14ac:dyDescent="0.3">
      <c r="A151" s="69"/>
      <c r="B151" s="69"/>
    </row>
    <row r="152" spans="1:2" x14ac:dyDescent="0.3">
      <c r="A152" s="69"/>
      <c r="B152" s="69"/>
    </row>
    <row r="153" spans="1:2" x14ac:dyDescent="0.3">
      <c r="A153" s="69"/>
      <c r="B153" s="69"/>
    </row>
    <row r="154" spans="1:2" x14ac:dyDescent="0.3">
      <c r="A154" s="69"/>
      <c r="B154" s="69"/>
    </row>
    <row r="155" spans="1:2" x14ac:dyDescent="0.3">
      <c r="A155" s="69"/>
      <c r="B155" s="69"/>
    </row>
    <row r="156" spans="1:2" x14ac:dyDescent="0.3">
      <c r="A156" s="69"/>
      <c r="B156" s="69"/>
    </row>
    <row r="157" spans="1:2" x14ac:dyDescent="0.3">
      <c r="A157" s="69"/>
      <c r="B157" s="69"/>
    </row>
    <row r="158" spans="1:2" x14ac:dyDescent="0.3">
      <c r="A158" s="69"/>
      <c r="B158" s="69"/>
    </row>
    <row r="159" spans="1:2" x14ac:dyDescent="0.3">
      <c r="A159" s="69"/>
      <c r="B159" s="69"/>
    </row>
    <row r="160" spans="1:2" x14ac:dyDescent="0.3">
      <c r="A160" s="69"/>
      <c r="B160" s="69"/>
    </row>
    <row r="161" spans="1:2" x14ac:dyDescent="0.3">
      <c r="A161" s="69"/>
      <c r="B161" s="69"/>
    </row>
    <row r="162" spans="1:2" x14ac:dyDescent="0.3">
      <c r="A162" s="69"/>
      <c r="B162" s="69"/>
    </row>
    <row r="163" spans="1:2" x14ac:dyDescent="0.3">
      <c r="A163" s="69"/>
      <c r="B163" s="69"/>
    </row>
    <row r="164" spans="1:2" x14ac:dyDescent="0.3">
      <c r="A164" s="69"/>
      <c r="B164" s="69"/>
    </row>
    <row r="165" spans="1:2" x14ac:dyDescent="0.3">
      <c r="A165" s="69"/>
      <c r="B165" s="69"/>
    </row>
    <row r="166" spans="1:2" x14ac:dyDescent="0.3">
      <c r="A166" s="69"/>
      <c r="B166" s="69"/>
    </row>
    <row r="167" spans="1:2" x14ac:dyDescent="0.3">
      <c r="A167" s="69"/>
      <c r="B167" s="69"/>
    </row>
    <row r="168" spans="1:2" x14ac:dyDescent="0.3">
      <c r="A168" s="69"/>
      <c r="B168" s="69"/>
    </row>
    <row r="169" spans="1:2" x14ac:dyDescent="0.3">
      <c r="A169" s="69"/>
      <c r="B169" s="69"/>
    </row>
    <row r="170" spans="1:2" x14ac:dyDescent="0.3">
      <c r="A170" s="69"/>
      <c r="B170" s="69"/>
    </row>
    <row r="171" spans="1:2" x14ac:dyDescent="0.3">
      <c r="A171" s="69"/>
      <c r="B171" s="69"/>
    </row>
    <row r="172" spans="1:2" x14ac:dyDescent="0.3">
      <c r="A172" s="69"/>
      <c r="B172" s="69"/>
    </row>
    <row r="173" spans="1:2" x14ac:dyDescent="0.3">
      <c r="A173" s="69"/>
      <c r="B173" s="69"/>
    </row>
    <row r="174" spans="1:2" x14ac:dyDescent="0.3">
      <c r="A174" s="69"/>
      <c r="B174" s="69"/>
    </row>
    <row r="175" spans="1:2" x14ac:dyDescent="0.3">
      <c r="A175" s="69"/>
      <c r="B175" s="69"/>
    </row>
    <row r="176" spans="1:2" x14ac:dyDescent="0.3">
      <c r="A176" s="69"/>
      <c r="B176" s="69"/>
    </row>
    <row r="177" spans="1:2" x14ac:dyDescent="0.3">
      <c r="A177" s="69"/>
      <c r="B177" s="69"/>
    </row>
    <row r="178" spans="1:2" x14ac:dyDescent="0.3">
      <c r="A178" s="69"/>
      <c r="B178" s="69"/>
    </row>
    <row r="179" spans="1:2" x14ac:dyDescent="0.3">
      <c r="A179" s="69"/>
      <c r="B179" s="69"/>
    </row>
    <row r="180" spans="1:2" x14ac:dyDescent="0.3">
      <c r="A180" s="69"/>
      <c r="B180" s="69"/>
    </row>
    <row r="181" spans="1:2" x14ac:dyDescent="0.3">
      <c r="A181" s="69"/>
      <c r="B181" s="69"/>
    </row>
    <row r="182" spans="1:2" x14ac:dyDescent="0.3">
      <c r="A182" s="69"/>
      <c r="B182" s="69"/>
    </row>
    <row r="183" spans="1:2" x14ac:dyDescent="0.3">
      <c r="A183" s="69"/>
      <c r="B183" s="69"/>
    </row>
    <row r="184" spans="1:2" x14ac:dyDescent="0.3">
      <c r="A184" s="69"/>
      <c r="B184" s="69"/>
    </row>
    <row r="185" spans="1:2" x14ac:dyDescent="0.3">
      <c r="A185" s="69"/>
      <c r="B185" s="69"/>
    </row>
    <row r="186" spans="1:2" x14ac:dyDescent="0.3">
      <c r="A186" s="69"/>
      <c r="B186" s="69"/>
    </row>
    <row r="187" spans="1:2" x14ac:dyDescent="0.3">
      <c r="A187" s="69"/>
      <c r="B187" s="69"/>
    </row>
    <row r="188" spans="1:2" x14ac:dyDescent="0.3">
      <c r="A188" s="69"/>
      <c r="B188" s="69"/>
    </row>
    <row r="189" spans="1:2" x14ac:dyDescent="0.3">
      <c r="A189" s="69"/>
      <c r="B189" s="69"/>
    </row>
    <row r="190" spans="1:2" x14ac:dyDescent="0.3">
      <c r="A190" s="69"/>
      <c r="B190" s="69"/>
    </row>
    <row r="191" spans="1:2" x14ac:dyDescent="0.3">
      <c r="A191" s="69"/>
      <c r="B191" s="69"/>
    </row>
    <row r="192" spans="1:2" x14ac:dyDescent="0.3">
      <c r="A192" s="69"/>
      <c r="B192" s="69"/>
    </row>
    <row r="193" spans="1:2" x14ac:dyDescent="0.3">
      <c r="A193" s="69"/>
      <c r="B193" s="69"/>
    </row>
    <row r="194" spans="1:2" x14ac:dyDescent="0.3">
      <c r="A194" s="69"/>
      <c r="B194" s="69"/>
    </row>
    <row r="195" spans="1:2" x14ac:dyDescent="0.3">
      <c r="A195" s="69"/>
      <c r="B195" s="69"/>
    </row>
    <row r="196" spans="1:2" x14ac:dyDescent="0.3">
      <c r="A196" s="69"/>
      <c r="B196" s="69"/>
    </row>
    <row r="197" spans="1:2" x14ac:dyDescent="0.3">
      <c r="A197" s="69"/>
      <c r="B197" s="69"/>
    </row>
    <row r="198" spans="1:2" x14ac:dyDescent="0.3">
      <c r="A198" s="69"/>
      <c r="B198" s="69"/>
    </row>
    <row r="199" spans="1:2" x14ac:dyDescent="0.3">
      <c r="A199" s="69"/>
      <c r="B199" s="69"/>
    </row>
    <row r="200" spans="1:2" x14ac:dyDescent="0.3">
      <c r="A200" s="69"/>
      <c r="B200" s="69"/>
    </row>
    <row r="201" spans="1:2" x14ac:dyDescent="0.3">
      <c r="A201" s="69"/>
      <c r="B201" s="69"/>
    </row>
    <row r="202" spans="1:2" x14ac:dyDescent="0.3">
      <c r="A202" s="69"/>
      <c r="B202" s="69"/>
    </row>
    <row r="203" spans="1:2" x14ac:dyDescent="0.3">
      <c r="A203" s="69"/>
      <c r="B203" s="69"/>
    </row>
    <row r="204" spans="1:2" x14ac:dyDescent="0.3">
      <c r="A204" s="69"/>
      <c r="B204" s="69"/>
    </row>
    <row r="205" spans="1:2" x14ac:dyDescent="0.3">
      <c r="A205" s="69"/>
      <c r="B205" s="69"/>
    </row>
    <row r="206" spans="1:2" x14ac:dyDescent="0.3">
      <c r="A206" s="69"/>
      <c r="B206" s="69"/>
    </row>
    <row r="207" spans="1:2" x14ac:dyDescent="0.3">
      <c r="A207" s="69"/>
      <c r="B207" s="69"/>
    </row>
    <row r="208" spans="1:2" x14ac:dyDescent="0.3">
      <c r="A208" s="69"/>
      <c r="B208" s="69"/>
    </row>
    <row r="209" spans="1:2" x14ac:dyDescent="0.3">
      <c r="A209" s="69"/>
      <c r="B209" s="69"/>
    </row>
    <row r="210" spans="1:2" x14ac:dyDescent="0.3">
      <c r="A210" s="69"/>
      <c r="B210" s="69"/>
    </row>
    <row r="211" spans="1:2" x14ac:dyDescent="0.3">
      <c r="A211" s="69"/>
      <c r="B211" s="69"/>
    </row>
    <row r="212" spans="1:2" x14ac:dyDescent="0.3">
      <c r="A212" s="69"/>
      <c r="B212" s="69"/>
    </row>
    <row r="213" spans="1:2" x14ac:dyDescent="0.3">
      <c r="A213" s="69"/>
      <c r="B213" s="69"/>
    </row>
    <row r="214" spans="1:2" x14ac:dyDescent="0.3">
      <c r="A214" s="69"/>
      <c r="B214" s="69"/>
    </row>
    <row r="215" spans="1:2" x14ac:dyDescent="0.3">
      <c r="A215" s="69"/>
      <c r="B215" s="69"/>
    </row>
    <row r="216" spans="1:2" x14ac:dyDescent="0.3">
      <c r="A216" s="69"/>
      <c r="B216" s="69"/>
    </row>
    <row r="217" spans="1:2" x14ac:dyDescent="0.3">
      <c r="A217" s="69"/>
      <c r="B217" s="69"/>
    </row>
    <row r="218" spans="1:2" x14ac:dyDescent="0.3">
      <c r="A218" s="69"/>
      <c r="B218" s="69"/>
    </row>
    <row r="219" spans="1:2" x14ac:dyDescent="0.3">
      <c r="A219" s="69"/>
      <c r="B219" s="69"/>
    </row>
    <row r="220" spans="1:2" x14ac:dyDescent="0.3">
      <c r="A220" s="69"/>
      <c r="B220" s="69"/>
    </row>
    <row r="221" spans="1:2" x14ac:dyDescent="0.3">
      <c r="A221" s="69"/>
      <c r="B221" s="69"/>
    </row>
    <row r="222" spans="1:2" x14ac:dyDescent="0.3">
      <c r="A222" s="69"/>
      <c r="B222" s="69"/>
    </row>
    <row r="223" spans="1:2" x14ac:dyDescent="0.3">
      <c r="A223" s="69"/>
      <c r="B223" s="69"/>
    </row>
    <row r="224" spans="1:2" x14ac:dyDescent="0.3">
      <c r="A224" s="69"/>
      <c r="B224" s="69"/>
    </row>
    <row r="225" spans="1:2" x14ac:dyDescent="0.3">
      <c r="A225" s="69"/>
      <c r="B225" s="69"/>
    </row>
    <row r="226" spans="1:2" x14ac:dyDescent="0.3">
      <c r="A226" s="69"/>
      <c r="B226" s="69"/>
    </row>
    <row r="227" spans="1:2" x14ac:dyDescent="0.3">
      <c r="A227" s="69"/>
      <c r="B227" s="69"/>
    </row>
    <row r="228" spans="1:2" x14ac:dyDescent="0.3">
      <c r="A228" s="69"/>
      <c r="B228" s="69"/>
    </row>
    <row r="229" spans="1:2" x14ac:dyDescent="0.3">
      <c r="A229" s="69"/>
      <c r="B229" s="69"/>
    </row>
    <row r="230" spans="1:2" x14ac:dyDescent="0.3">
      <c r="A230" s="69"/>
      <c r="B230" s="69"/>
    </row>
    <row r="231" spans="1:2" x14ac:dyDescent="0.3">
      <c r="A231" s="69"/>
      <c r="B231" s="69"/>
    </row>
    <row r="232" spans="1:2" x14ac:dyDescent="0.3">
      <c r="A232" s="69"/>
      <c r="B232" s="69"/>
    </row>
    <row r="233" spans="1:2" x14ac:dyDescent="0.3">
      <c r="A233" s="69"/>
      <c r="B233" s="69"/>
    </row>
    <row r="234" spans="1:2" x14ac:dyDescent="0.3">
      <c r="A234" s="69"/>
      <c r="B234" s="69"/>
    </row>
    <row r="235" spans="1:2" x14ac:dyDescent="0.3">
      <c r="A235" s="69"/>
      <c r="B235" s="69"/>
    </row>
    <row r="236" spans="1:2" x14ac:dyDescent="0.3">
      <c r="A236" s="69"/>
      <c r="B236" s="69"/>
    </row>
    <row r="237" spans="1:2" x14ac:dyDescent="0.3">
      <c r="A237" s="69"/>
      <c r="B237" s="69"/>
    </row>
    <row r="238" spans="1:2" x14ac:dyDescent="0.3">
      <c r="A238" s="69"/>
      <c r="B238" s="69"/>
    </row>
    <row r="239" spans="1:2" x14ac:dyDescent="0.3">
      <c r="A239" s="69"/>
      <c r="B239" s="69"/>
    </row>
    <row r="240" spans="1:2" x14ac:dyDescent="0.3">
      <c r="A240" s="69"/>
      <c r="B240" s="69"/>
    </row>
    <row r="241" spans="1:2" x14ac:dyDescent="0.3">
      <c r="A241" s="69"/>
      <c r="B241" s="69"/>
    </row>
    <row r="242" spans="1:2" x14ac:dyDescent="0.3">
      <c r="A242" s="69"/>
      <c r="B242" s="69"/>
    </row>
    <row r="243" spans="1:2" x14ac:dyDescent="0.3">
      <c r="A243" s="69"/>
      <c r="B243" s="69"/>
    </row>
    <row r="244" spans="1:2" x14ac:dyDescent="0.3">
      <c r="A244" s="69"/>
      <c r="B244" s="69"/>
    </row>
    <row r="245" spans="1:2" x14ac:dyDescent="0.3">
      <c r="A245" s="69"/>
      <c r="B245" s="69"/>
    </row>
    <row r="246" spans="1:2" x14ac:dyDescent="0.3">
      <c r="A246" s="69"/>
      <c r="B246" s="69"/>
    </row>
    <row r="247" spans="1:2" x14ac:dyDescent="0.3">
      <c r="A247" s="69"/>
      <c r="B247" s="69"/>
    </row>
    <row r="248" spans="1:2" x14ac:dyDescent="0.3">
      <c r="A248" s="69"/>
      <c r="B248" s="69"/>
    </row>
    <row r="249" spans="1:2" x14ac:dyDescent="0.3">
      <c r="A249" s="69"/>
      <c r="B249" s="69"/>
    </row>
    <row r="250" spans="1:2" x14ac:dyDescent="0.3">
      <c r="A250" s="69"/>
      <c r="B250" s="69"/>
    </row>
    <row r="251" spans="1:2" x14ac:dyDescent="0.3">
      <c r="A251" s="69"/>
      <c r="B251" s="69"/>
    </row>
    <row r="252" spans="1:2" x14ac:dyDescent="0.3">
      <c r="A252" s="69"/>
      <c r="B252" s="69"/>
    </row>
    <row r="253" spans="1:2" x14ac:dyDescent="0.3">
      <c r="A253" s="69"/>
      <c r="B253" s="69"/>
    </row>
    <row r="254" spans="1:2" x14ac:dyDescent="0.3">
      <c r="A254" s="69"/>
      <c r="B254" s="69"/>
    </row>
    <row r="255" spans="1:2" x14ac:dyDescent="0.3">
      <c r="A255" s="69"/>
      <c r="B255" s="69"/>
    </row>
    <row r="256" spans="1:2" x14ac:dyDescent="0.3">
      <c r="A256" s="69"/>
      <c r="B256" s="69"/>
    </row>
    <row r="257" spans="1:2" x14ac:dyDescent="0.3">
      <c r="A257" s="69"/>
      <c r="B257" s="69"/>
    </row>
    <row r="258" spans="1:2" x14ac:dyDescent="0.3">
      <c r="A258" s="69"/>
      <c r="B258" s="69"/>
    </row>
    <row r="259" spans="1:2" x14ac:dyDescent="0.3">
      <c r="A259" s="69"/>
      <c r="B259" s="69"/>
    </row>
    <row r="260" spans="1:2" x14ac:dyDescent="0.3">
      <c r="A260" s="69"/>
      <c r="B260" s="69"/>
    </row>
    <row r="261" spans="1:2" x14ac:dyDescent="0.3">
      <c r="A261" s="69"/>
      <c r="B261" s="69"/>
    </row>
    <row r="262" spans="1:2" x14ac:dyDescent="0.3">
      <c r="A262" s="69"/>
      <c r="B262" s="69"/>
    </row>
    <row r="263" spans="1:2" x14ac:dyDescent="0.3">
      <c r="A263" s="69"/>
      <c r="B263" s="69"/>
    </row>
    <row r="264" spans="1:2" x14ac:dyDescent="0.3">
      <c r="A264" s="69"/>
      <c r="B264" s="69"/>
    </row>
    <row r="265" spans="1:2" x14ac:dyDescent="0.3">
      <c r="A265" s="69"/>
      <c r="B265" s="69"/>
    </row>
    <row r="266" spans="1:2" x14ac:dyDescent="0.3">
      <c r="A266" s="69"/>
      <c r="B266" s="69"/>
    </row>
    <row r="267" spans="1:2" x14ac:dyDescent="0.3">
      <c r="A267" s="69"/>
      <c r="B267" s="69"/>
    </row>
    <row r="268" spans="1:2" x14ac:dyDescent="0.3">
      <c r="A268" s="69"/>
      <c r="B268" s="69"/>
    </row>
    <row r="269" spans="1:2" x14ac:dyDescent="0.3">
      <c r="A269" s="69"/>
      <c r="B269" s="69"/>
    </row>
    <row r="270" spans="1:2" x14ac:dyDescent="0.3">
      <c r="A270" s="69"/>
      <c r="B270" s="69"/>
    </row>
    <row r="271" spans="1:2" x14ac:dyDescent="0.3">
      <c r="A271" s="69"/>
      <c r="B271" s="69"/>
    </row>
    <row r="272" spans="1:2" x14ac:dyDescent="0.3">
      <c r="A272" s="69"/>
      <c r="B272" s="69"/>
    </row>
    <row r="273" spans="1:2" x14ac:dyDescent="0.3">
      <c r="A273" s="69"/>
      <c r="B273" s="69"/>
    </row>
    <row r="274" spans="1:2" x14ac:dyDescent="0.3">
      <c r="A274" s="69"/>
      <c r="B274" s="69"/>
    </row>
    <row r="275" spans="1:2" x14ac:dyDescent="0.3">
      <c r="A275" s="69"/>
      <c r="B275" s="69"/>
    </row>
    <row r="276" spans="1:2" x14ac:dyDescent="0.3">
      <c r="A276" s="69"/>
      <c r="B276" s="69"/>
    </row>
    <row r="277" spans="1:2" x14ac:dyDescent="0.3">
      <c r="A277" s="69"/>
      <c r="B277" s="69"/>
    </row>
    <row r="278" spans="1:2" x14ac:dyDescent="0.3">
      <c r="A278" s="69"/>
      <c r="B278" s="69"/>
    </row>
    <row r="279" spans="1:2" x14ac:dyDescent="0.3">
      <c r="A279" s="69"/>
      <c r="B279" s="69"/>
    </row>
    <row r="280" spans="1:2" x14ac:dyDescent="0.3">
      <c r="A280" s="69"/>
      <c r="B280" s="69"/>
    </row>
    <row r="281" spans="1:2" x14ac:dyDescent="0.3">
      <c r="A281" s="69"/>
      <c r="B281" s="69"/>
    </row>
    <row r="282" spans="1:2" x14ac:dyDescent="0.3">
      <c r="A282" s="69"/>
      <c r="B282" s="69"/>
    </row>
    <row r="283" spans="1:2" x14ac:dyDescent="0.3">
      <c r="A283" s="69"/>
      <c r="B283" s="69"/>
    </row>
    <row r="284" spans="1:2" x14ac:dyDescent="0.3">
      <c r="A284" s="69"/>
      <c r="B284" s="69"/>
    </row>
    <row r="285" spans="1:2" x14ac:dyDescent="0.3">
      <c r="A285" s="69"/>
      <c r="B285" s="69"/>
    </row>
    <row r="286" spans="1:2" x14ac:dyDescent="0.3">
      <c r="A286" s="69"/>
      <c r="B286" s="69"/>
    </row>
    <row r="287" spans="1:2" x14ac:dyDescent="0.3">
      <c r="A287" s="69"/>
      <c r="B287" s="69"/>
    </row>
    <row r="288" spans="1:2" x14ac:dyDescent="0.3">
      <c r="A288" s="69"/>
      <c r="B288" s="69"/>
    </row>
    <row r="289" spans="1:2" x14ac:dyDescent="0.3">
      <c r="A289" s="69"/>
      <c r="B289" s="69"/>
    </row>
    <row r="290" spans="1:2" x14ac:dyDescent="0.3">
      <c r="A290" s="69"/>
      <c r="B290" s="69"/>
    </row>
    <row r="291" spans="1:2" x14ac:dyDescent="0.3">
      <c r="A291" s="69"/>
      <c r="B291" s="69"/>
    </row>
    <row r="292" spans="1:2" x14ac:dyDescent="0.3">
      <c r="A292" s="69"/>
      <c r="B292" s="69"/>
    </row>
    <row r="293" spans="1:2" x14ac:dyDescent="0.3">
      <c r="A293" s="69"/>
      <c r="B293" s="69"/>
    </row>
    <row r="294" spans="1:2" x14ac:dyDescent="0.3">
      <c r="A294" s="69"/>
      <c r="B294" s="69"/>
    </row>
    <row r="295" spans="1:2" x14ac:dyDescent="0.3">
      <c r="A295" s="69"/>
      <c r="B295" s="69"/>
    </row>
    <row r="296" spans="1:2" x14ac:dyDescent="0.3">
      <c r="A296" s="69"/>
      <c r="B296" s="69"/>
    </row>
    <row r="297" spans="1:2" x14ac:dyDescent="0.3">
      <c r="A297" s="69"/>
      <c r="B297" s="69"/>
    </row>
    <row r="298" spans="1:2" x14ac:dyDescent="0.3">
      <c r="A298" s="69"/>
      <c r="B298" s="69"/>
    </row>
    <row r="299" spans="1:2" x14ac:dyDescent="0.3">
      <c r="A299" s="69"/>
      <c r="B299" s="69"/>
    </row>
    <row r="300" spans="1:2" x14ac:dyDescent="0.3">
      <c r="A300" s="69"/>
      <c r="B300" s="69"/>
    </row>
    <row r="301" spans="1:2" x14ac:dyDescent="0.3">
      <c r="A301" s="69"/>
      <c r="B301" s="69"/>
    </row>
    <row r="302" spans="1:2" x14ac:dyDescent="0.3">
      <c r="A302" s="69"/>
      <c r="B302" s="69"/>
    </row>
    <row r="303" spans="1:2" x14ac:dyDescent="0.3">
      <c r="A303" s="69"/>
      <c r="B303" s="69"/>
    </row>
    <row r="304" spans="1:2" x14ac:dyDescent="0.3">
      <c r="A304" s="69"/>
      <c r="B304" s="69"/>
    </row>
    <row r="305" spans="1:2" x14ac:dyDescent="0.3">
      <c r="A305" s="69"/>
      <c r="B305" s="69"/>
    </row>
    <row r="306" spans="1:2" x14ac:dyDescent="0.3">
      <c r="A306" s="69"/>
      <c r="B306" s="69"/>
    </row>
    <row r="307" spans="1:2" x14ac:dyDescent="0.3">
      <c r="A307" s="69"/>
      <c r="B307" s="69"/>
    </row>
    <row r="308" spans="1:2" x14ac:dyDescent="0.3">
      <c r="A308" s="69"/>
      <c r="B308" s="69"/>
    </row>
    <row r="309" spans="1:2" x14ac:dyDescent="0.3">
      <c r="A309" s="69"/>
      <c r="B309" s="69"/>
    </row>
    <row r="310" spans="1:2" x14ac:dyDescent="0.3">
      <c r="A310" s="69"/>
      <c r="B310" s="69"/>
    </row>
    <row r="311" spans="1:2" x14ac:dyDescent="0.3">
      <c r="A311" s="69"/>
      <c r="B311" s="69"/>
    </row>
    <row r="312" spans="1:2" x14ac:dyDescent="0.3">
      <c r="A312" s="69"/>
      <c r="B312" s="69"/>
    </row>
    <row r="313" spans="1:2" x14ac:dyDescent="0.3">
      <c r="A313" s="69"/>
      <c r="B313" s="69"/>
    </row>
    <row r="314" spans="1:2" x14ac:dyDescent="0.3">
      <c r="A314" s="69"/>
      <c r="B314" s="69"/>
    </row>
    <row r="315" spans="1:2" x14ac:dyDescent="0.3">
      <c r="A315" s="69"/>
      <c r="B315" s="69"/>
    </row>
    <row r="316" spans="1:2" x14ac:dyDescent="0.3">
      <c r="A316" s="69"/>
      <c r="B316" s="69"/>
    </row>
    <row r="317" spans="1:2" x14ac:dyDescent="0.3">
      <c r="A317" s="69"/>
      <c r="B317" s="69"/>
    </row>
    <row r="318" spans="1:2" x14ac:dyDescent="0.3">
      <c r="A318" s="69"/>
      <c r="B318" s="69"/>
    </row>
    <row r="319" spans="1:2" x14ac:dyDescent="0.3">
      <c r="A319" s="69"/>
      <c r="B319" s="69"/>
    </row>
    <row r="320" spans="1:2" x14ac:dyDescent="0.3">
      <c r="A320" s="69"/>
      <c r="B320" s="69"/>
    </row>
    <row r="321" spans="1:2" x14ac:dyDescent="0.3">
      <c r="A321" s="69"/>
      <c r="B321" s="69"/>
    </row>
    <row r="322" spans="1:2" x14ac:dyDescent="0.3">
      <c r="A322" s="69"/>
      <c r="B322" s="69"/>
    </row>
    <row r="323" spans="1:2" x14ac:dyDescent="0.3">
      <c r="A323" s="69"/>
      <c r="B323" s="69"/>
    </row>
    <row r="324" spans="1:2" x14ac:dyDescent="0.3">
      <c r="A324" s="69"/>
      <c r="B324" s="69"/>
    </row>
    <row r="325" spans="1:2" x14ac:dyDescent="0.3">
      <c r="A325" s="69"/>
      <c r="B325" s="69"/>
    </row>
    <row r="326" spans="1:2" x14ac:dyDescent="0.3">
      <c r="A326" s="69"/>
      <c r="B326" s="69"/>
    </row>
    <row r="327" spans="1:2" x14ac:dyDescent="0.3">
      <c r="A327" s="69"/>
      <c r="B327" s="69"/>
    </row>
    <row r="328" spans="1:2" x14ac:dyDescent="0.3">
      <c r="A328" s="69"/>
      <c r="B328" s="69"/>
    </row>
    <row r="329" spans="1:2" x14ac:dyDescent="0.3">
      <c r="A329" s="69"/>
      <c r="B329" s="69"/>
    </row>
    <row r="330" spans="1:2" x14ac:dyDescent="0.3">
      <c r="A330" s="69"/>
      <c r="B330" s="69"/>
    </row>
    <row r="331" spans="1:2" x14ac:dyDescent="0.3">
      <c r="A331" s="69"/>
      <c r="B331" s="69"/>
    </row>
    <row r="332" spans="1:2" x14ac:dyDescent="0.3">
      <c r="A332" s="69"/>
      <c r="B332" s="69"/>
    </row>
    <row r="333" spans="1:2" x14ac:dyDescent="0.3">
      <c r="A333" s="69"/>
      <c r="B333" s="69"/>
    </row>
    <row r="334" spans="1:2" x14ac:dyDescent="0.3">
      <c r="A334" s="69"/>
      <c r="B334" s="69"/>
    </row>
    <row r="335" spans="1:2" x14ac:dyDescent="0.3">
      <c r="A335" s="69"/>
      <c r="B335" s="69"/>
    </row>
    <row r="336" spans="1:2" x14ac:dyDescent="0.3">
      <c r="A336" s="69"/>
      <c r="B336" s="69"/>
    </row>
    <row r="337" spans="1:2" x14ac:dyDescent="0.3">
      <c r="A337" s="69"/>
      <c r="B337" s="69"/>
    </row>
    <row r="338" spans="1:2" x14ac:dyDescent="0.3">
      <c r="A338" s="69"/>
      <c r="B338" s="69"/>
    </row>
    <row r="339" spans="1:2" x14ac:dyDescent="0.3">
      <c r="A339" s="69"/>
      <c r="B339" s="69"/>
    </row>
    <row r="340" spans="1:2" x14ac:dyDescent="0.3">
      <c r="A340" s="69"/>
      <c r="B340" s="69"/>
    </row>
    <row r="341" spans="1:2" x14ac:dyDescent="0.3">
      <c r="A341" s="69"/>
      <c r="B341" s="69"/>
    </row>
    <row r="342" spans="1:2" x14ac:dyDescent="0.3">
      <c r="A342" s="69"/>
      <c r="B342" s="69"/>
    </row>
    <row r="343" spans="1:2" x14ac:dyDescent="0.3">
      <c r="A343" s="69"/>
      <c r="B343" s="69"/>
    </row>
    <row r="344" spans="1:2" x14ac:dyDescent="0.3">
      <c r="A344" s="69"/>
      <c r="B344" s="69"/>
    </row>
    <row r="345" spans="1:2" x14ac:dyDescent="0.3">
      <c r="A345" s="69"/>
      <c r="B345" s="69"/>
    </row>
    <row r="346" spans="1:2" x14ac:dyDescent="0.3">
      <c r="A346" s="69"/>
      <c r="B346" s="69"/>
    </row>
    <row r="347" spans="1:2" x14ac:dyDescent="0.3">
      <c r="A347" s="69"/>
      <c r="B347" s="69"/>
    </row>
    <row r="348" spans="1:2" x14ac:dyDescent="0.3">
      <c r="A348" s="69"/>
      <c r="B348" s="69"/>
    </row>
    <row r="349" spans="1:2" x14ac:dyDescent="0.3">
      <c r="A349" s="69"/>
      <c r="B349" s="69"/>
    </row>
    <row r="350" spans="1:2" x14ac:dyDescent="0.3">
      <c r="A350" s="69"/>
      <c r="B350" s="69"/>
    </row>
    <row r="351" spans="1:2" x14ac:dyDescent="0.3">
      <c r="A351" s="69"/>
      <c r="B351" s="69"/>
    </row>
    <row r="352" spans="1:2" x14ac:dyDescent="0.3">
      <c r="A352" s="69"/>
      <c r="B352" s="69"/>
    </row>
    <row r="353" spans="1:2" x14ac:dyDescent="0.3">
      <c r="A353" s="69"/>
      <c r="B353" s="69"/>
    </row>
    <row r="354" spans="1:2" x14ac:dyDescent="0.3">
      <c r="A354" s="69"/>
      <c r="B354" s="69"/>
    </row>
    <row r="355" spans="1:2" x14ac:dyDescent="0.3">
      <c r="A355" s="69"/>
      <c r="B355" s="69"/>
    </row>
    <row r="356" spans="1:2" x14ac:dyDescent="0.3">
      <c r="A356" s="69"/>
      <c r="B356" s="69"/>
    </row>
    <row r="357" spans="1:2" x14ac:dyDescent="0.3">
      <c r="A357" s="69"/>
      <c r="B357" s="69"/>
    </row>
    <row r="358" spans="1:2" x14ac:dyDescent="0.3">
      <c r="A358" s="69"/>
      <c r="B358" s="69"/>
    </row>
    <row r="359" spans="1:2" x14ac:dyDescent="0.3">
      <c r="A359" s="69"/>
      <c r="B359" s="69"/>
    </row>
    <row r="360" spans="1:2" x14ac:dyDescent="0.3">
      <c r="A360" s="69"/>
      <c r="B360" s="69"/>
    </row>
    <row r="361" spans="1:2" x14ac:dyDescent="0.3">
      <c r="A361" s="69"/>
      <c r="B361" s="69"/>
    </row>
    <row r="362" spans="1:2" x14ac:dyDescent="0.3">
      <c r="A362" s="69"/>
      <c r="B362" s="69"/>
    </row>
    <row r="363" spans="1:2" x14ac:dyDescent="0.3">
      <c r="A363" s="69"/>
      <c r="B363" s="69"/>
    </row>
    <row r="364" spans="1:2" x14ac:dyDescent="0.3">
      <c r="A364" s="69"/>
      <c r="B364" s="69"/>
    </row>
    <row r="365" spans="1:2" x14ac:dyDescent="0.3">
      <c r="A365" s="69"/>
      <c r="B365" s="69"/>
    </row>
    <row r="366" spans="1:2" x14ac:dyDescent="0.3">
      <c r="A366" s="69"/>
      <c r="B366" s="69"/>
    </row>
    <row r="367" spans="1:2" x14ac:dyDescent="0.3">
      <c r="A367" s="69"/>
      <c r="B367" s="69"/>
    </row>
    <row r="368" spans="1:2" x14ac:dyDescent="0.3">
      <c r="A368" s="69"/>
      <c r="B368" s="69"/>
    </row>
    <row r="369" spans="1:2" x14ac:dyDescent="0.3">
      <c r="A369" s="69"/>
      <c r="B369" s="69"/>
    </row>
    <row r="370" spans="1:2" x14ac:dyDescent="0.3">
      <c r="A370" s="69"/>
      <c r="B370" s="69"/>
    </row>
    <row r="371" spans="1:2" x14ac:dyDescent="0.3">
      <c r="A371" s="69"/>
      <c r="B371" s="69"/>
    </row>
    <row r="372" spans="1:2" x14ac:dyDescent="0.3">
      <c r="A372" s="69"/>
      <c r="B372" s="69"/>
    </row>
    <row r="373" spans="1:2" x14ac:dyDescent="0.3">
      <c r="A373" s="69"/>
      <c r="B373" s="69"/>
    </row>
    <row r="374" spans="1:2" x14ac:dyDescent="0.3">
      <c r="A374" s="69"/>
      <c r="B374" s="69"/>
    </row>
    <row r="375" spans="1:2" x14ac:dyDescent="0.3">
      <c r="A375" s="69"/>
      <c r="B375" s="69"/>
    </row>
    <row r="376" spans="1:2" x14ac:dyDescent="0.3">
      <c r="A376" s="69"/>
      <c r="B376" s="69"/>
    </row>
    <row r="377" spans="1:2" x14ac:dyDescent="0.3">
      <c r="A377" s="69"/>
      <c r="B377" s="69"/>
    </row>
    <row r="378" spans="1:2" x14ac:dyDescent="0.3">
      <c r="A378" s="69"/>
      <c r="B378" s="69"/>
    </row>
    <row r="379" spans="1:2" x14ac:dyDescent="0.3">
      <c r="A379" s="69"/>
      <c r="B379" s="69"/>
    </row>
    <row r="380" spans="1:2" x14ac:dyDescent="0.3">
      <c r="A380" s="69"/>
      <c r="B380" s="69"/>
    </row>
    <row r="381" spans="1:2" x14ac:dyDescent="0.3">
      <c r="A381" s="69"/>
      <c r="B381" s="69"/>
    </row>
    <row r="382" spans="1:2" x14ac:dyDescent="0.3">
      <c r="A382" s="69"/>
      <c r="B382" s="69"/>
    </row>
    <row r="383" spans="1:2" x14ac:dyDescent="0.3">
      <c r="A383" s="69"/>
      <c r="B383" s="69"/>
    </row>
    <row r="384" spans="1:2" x14ac:dyDescent="0.3">
      <c r="A384" s="69"/>
      <c r="B384" s="69"/>
    </row>
    <row r="385" spans="1:2" x14ac:dyDescent="0.3">
      <c r="A385" s="69"/>
      <c r="B385" s="69"/>
    </row>
    <row r="386" spans="1:2" x14ac:dyDescent="0.3">
      <c r="A386" s="69"/>
      <c r="B386" s="69"/>
    </row>
    <row r="387" spans="1:2" x14ac:dyDescent="0.3">
      <c r="A387" s="69"/>
      <c r="B387" s="69"/>
    </row>
    <row r="388" spans="1:2" x14ac:dyDescent="0.3">
      <c r="A388" s="69"/>
      <c r="B388" s="69"/>
    </row>
    <row r="389" spans="1:2" x14ac:dyDescent="0.3">
      <c r="A389" s="69"/>
      <c r="B389" s="69"/>
    </row>
    <row r="390" spans="1:2" x14ac:dyDescent="0.3">
      <c r="A390" s="69"/>
      <c r="B390" s="69"/>
    </row>
    <row r="391" spans="1:2" x14ac:dyDescent="0.3">
      <c r="A391" s="69"/>
      <c r="B391" s="69"/>
    </row>
    <row r="392" spans="1:2" x14ac:dyDescent="0.3">
      <c r="A392" s="69"/>
      <c r="B392" s="69"/>
    </row>
    <row r="393" spans="1:2" x14ac:dyDescent="0.3">
      <c r="A393" s="69"/>
      <c r="B393" s="69"/>
    </row>
    <row r="394" spans="1:2" x14ac:dyDescent="0.3">
      <c r="A394" s="69"/>
      <c r="B394" s="69"/>
    </row>
    <row r="395" spans="1:2" x14ac:dyDescent="0.3">
      <c r="A395" s="69"/>
      <c r="B395" s="69"/>
    </row>
    <row r="396" spans="1:2" x14ac:dyDescent="0.3">
      <c r="A396" s="69"/>
      <c r="B396" s="69"/>
    </row>
    <row r="397" spans="1:2" x14ac:dyDescent="0.3">
      <c r="A397" s="69"/>
      <c r="B397" s="69"/>
    </row>
    <row r="398" spans="1:2" x14ac:dyDescent="0.3">
      <c r="A398" s="69"/>
      <c r="B398" s="69"/>
    </row>
    <row r="399" spans="1:2" x14ac:dyDescent="0.3">
      <c r="A399" s="69"/>
      <c r="B399" s="69"/>
    </row>
    <row r="400" spans="1:2" x14ac:dyDescent="0.3">
      <c r="A400" s="69"/>
      <c r="B400" s="69"/>
    </row>
    <row r="401" spans="1:2" x14ac:dyDescent="0.3">
      <c r="A401" s="69"/>
      <c r="B401" s="69"/>
    </row>
    <row r="402" spans="1:2" x14ac:dyDescent="0.3">
      <c r="A402" s="69"/>
      <c r="B402" s="69"/>
    </row>
    <row r="403" spans="1:2" x14ac:dyDescent="0.3">
      <c r="A403" s="69"/>
      <c r="B403" s="69"/>
    </row>
    <row r="404" spans="1:2" x14ac:dyDescent="0.3">
      <c r="A404" s="69"/>
      <c r="B404" s="69"/>
    </row>
    <row r="405" spans="1:2" x14ac:dyDescent="0.3">
      <c r="A405" s="69"/>
      <c r="B405" s="69"/>
    </row>
    <row r="406" spans="1:2" x14ac:dyDescent="0.3">
      <c r="A406" s="69"/>
      <c r="B406" s="69"/>
    </row>
    <row r="407" spans="1:2" x14ac:dyDescent="0.3">
      <c r="A407" s="69"/>
      <c r="B407" s="69"/>
    </row>
    <row r="408" spans="1:2" x14ac:dyDescent="0.3">
      <c r="A408" s="69"/>
      <c r="B408" s="69"/>
    </row>
    <row r="409" spans="1:2" x14ac:dyDescent="0.3">
      <c r="A409" s="69"/>
      <c r="B409" s="69"/>
    </row>
    <row r="410" spans="1:2" x14ac:dyDescent="0.3">
      <c r="A410" s="69"/>
      <c r="B410" s="69"/>
    </row>
    <row r="411" spans="1:2" x14ac:dyDescent="0.3">
      <c r="A411" s="69"/>
      <c r="B411" s="69"/>
    </row>
    <row r="412" spans="1:2" x14ac:dyDescent="0.3">
      <c r="A412" s="69"/>
      <c r="B412" s="69"/>
    </row>
    <row r="413" spans="1:2" x14ac:dyDescent="0.3">
      <c r="A413" s="69"/>
      <c r="B413" s="69"/>
    </row>
    <row r="414" spans="1:2" x14ac:dyDescent="0.3">
      <c r="A414" s="69"/>
      <c r="B414" s="69"/>
    </row>
    <row r="415" spans="1:2" x14ac:dyDescent="0.3">
      <c r="A415" s="69"/>
      <c r="B415" s="69"/>
    </row>
    <row r="416" spans="1:2" x14ac:dyDescent="0.3">
      <c r="A416" s="69"/>
      <c r="B416" s="69"/>
    </row>
    <row r="417" spans="1:2" x14ac:dyDescent="0.3">
      <c r="A417" s="69"/>
      <c r="B417" s="69"/>
    </row>
    <row r="418" spans="1:2" x14ac:dyDescent="0.3">
      <c r="A418" s="69"/>
      <c r="B418" s="69"/>
    </row>
    <row r="419" spans="1:2" x14ac:dyDescent="0.3">
      <c r="A419" s="69"/>
      <c r="B419" s="69"/>
    </row>
    <row r="420" spans="1:2" x14ac:dyDescent="0.3">
      <c r="A420" s="69"/>
      <c r="B420" s="69"/>
    </row>
    <row r="421" spans="1:2" x14ac:dyDescent="0.3">
      <c r="A421" s="69"/>
      <c r="B421" s="69"/>
    </row>
    <row r="422" spans="1:2" x14ac:dyDescent="0.3">
      <c r="A422" s="69"/>
      <c r="B422" s="69"/>
    </row>
    <row r="423" spans="1:2" x14ac:dyDescent="0.3">
      <c r="A423" s="69"/>
      <c r="B423" s="69"/>
    </row>
    <row r="424" spans="1:2" x14ac:dyDescent="0.3">
      <c r="A424" s="69"/>
      <c r="B424" s="69"/>
    </row>
    <row r="425" spans="1:2" x14ac:dyDescent="0.3">
      <c r="A425" s="69"/>
      <c r="B425" s="69"/>
    </row>
    <row r="426" spans="1:2" x14ac:dyDescent="0.3">
      <c r="A426" s="69"/>
      <c r="B426" s="69"/>
    </row>
    <row r="427" spans="1:2" x14ac:dyDescent="0.3">
      <c r="A427" s="69"/>
      <c r="B427" s="69"/>
    </row>
    <row r="428" spans="1:2" x14ac:dyDescent="0.3">
      <c r="A428" s="69"/>
      <c r="B428" s="69"/>
    </row>
    <row r="429" spans="1:2" x14ac:dyDescent="0.3">
      <c r="A429" s="69"/>
      <c r="B429" s="69"/>
    </row>
    <row r="430" spans="1:2" x14ac:dyDescent="0.3">
      <c r="A430" s="69"/>
      <c r="B430" s="69"/>
    </row>
    <row r="431" spans="1:2" x14ac:dyDescent="0.3">
      <c r="A431" s="69"/>
      <c r="B431" s="69"/>
    </row>
    <row r="432" spans="1:2" x14ac:dyDescent="0.3">
      <c r="A432" s="69"/>
      <c r="B432" s="69"/>
    </row>
    <row r="433" spans="1:2" x14ac:dyDescent="0.3">
      <c r="A433" s="69"/>
      <c r="B433" s="69"/>
    </row>
    <row r="434" spans="1:2" x14ac:dyDescent="0.3">
      <c r="A434" s="69"/>
      <c r="B434" s="69"/>
    </row>
    <row r="435" spans="1:2" x14ac:dyDescent="0.3">
      <c r="A435" s="69"/>
      <c r="B435" s="69"/>
    </row>
    <row r="436" spans="1:2" x14ac:dyDescent="0.3">
      <c r="A436" s="69"/>
      <c r="B436" s="69"/>
    </row>
    <row r="437" spans="1:2" x14ac:dyDescent="0.3">
      <c r="A437" s="69"/>
      <c r="B437" s="69"/>
    </row>
    <row r="438" spans="1:2" x14ac:dyDescent="0.3">
      <c r="A438" s="69"/>
      <c r="B438" s="69"/>
    </row>
    <row r="439" spans="1:2" x14ac:dyDescent="0.3">
      <c r="A439" s="69"/>
      <c r="B439" s="69"/>
    </row>
    <row r="440" spans="1:2" x14ac:dyDescent="0.3">
      <c r="A440" s="69"/>
      <c r="B440" s="69"/>
    </row>
    <row r="441" spans="1:2" x14ac:dyDescent="0.3">
      <c r="A441" s="69"/>
      <c r="B441" s="69"/>
    </row>
    <row r="442" spans="1:2" x14ac:dyDescent="0.3">
      <c r="A442" s="69"/>
      <c r="B442" s="69"/>
    </row>
    <row r="443" spans="1:2" x14ac:dyDescent="0.3">
      <c r="A443" s="69"/>
      <c r="B443" s="69"/>
    </row>
    <row r="444" spans="1:2" x14ac:dyDescent="0.3">
      <c r="A444" s="69"/>
      <c r="B444" s="69"/>
    </row>
    <row r="445" spans="1:2" x14ac:dyDescent="0.3">
      <c r="A445" s="69"/>
      <c r="B445" s="69"/>
    </row>
    <row r="446" spans="1:2" x14ac:dyDescent="0.3">
      <c r="A446" s="69"/>
      <c r="B446" s="69"/>
    </row>
    <row r="447" spans="1:2" x14ac:dyDescent="0.3">
      <c r="A447" s="69"/>
      <c r="B447" s="69"/>
    </row>
    <row r="448" spans="1:2" x14ac:dyDescent="0.3">
      <c r="A448" s="69"/>
      <c r="B448" s="69"/>
    </row>
    <row r="449" spans="1:2" x14ac:dyDescent="0.3">
      <c r="A449" s="69"/>
      <c r="B449" s="69"/>
    </row>
    <row r="450" spans="1:2" x14ac:dyDescent="0.3">
      <c r="A450" s="69"/>
      <c r="B450" s="69"/>
    </row>
    <row r="451" spans="1:2" x14ac:dyDescent="0.3">
      <c r="A451" s="69"/>
      <c r="B451" s="69"/>
    </row>
    <row r="452" spans="1:2" x14ac:dyDescent="0.3">
      <c r="A452" s="69"/>
      <c r="B452" s="69"/>
    </row>
    <row r="453" spans="1:2" x14ac:dyDescent="0.3">
      <c r="A453" s="69"/>
      <c r="B453" s="69"/>
    </row>
    <row r="454" spans="1:2" x14ac:dyDescent="0.3">
      <c r="A454" s="69"/>
      <c r="B454" s="69"/>
    </row>
    <row r="455" spans="1:2" x14ac:dyDescent="0.3">
      <c r="A455" s="69"/>
      <c r="B455" s="69"/>
    </row>
    <row r="456" spans="1:2" x14ac:dyDescent="0.3">
      <c r="A456" s="69"/>
      <c r="B456" s="69"/>
    </row>
    <row r="457" spans="1:2" x14ac:dyDescent="0.3">
      <c r="A457" s="69"/>
      <c r="B457" s="69"/>
    </row>
    <row r="458" spans="1:2" x14ac:dyDescent="0.3">
      <c r="A458" s="69"/>
      <c r="B458" s="69"/>
    </row>
    <row r="459" spans="1:2" x14ac:dyDescent="0.3">
      <c r="A459" s="69"/>
      <c r="B459" s="69"/>
    </row>
    <row r="460" spans="1:2" x14ac:dyDescent="0.3">
      <c r="A460" s="69"/>
      <c r="B460" s="69"/>
    </row>
    <row r="461" spans="1:2" x14ac:dyDescent="0.3">
      <c r="A461" s="69"/>
      <c r="B461" s="69"/>
    </row>
    <row r="462" spans="1:2" x14ac:dyDescent="0.3">
      <c r="A462" s="69"/>
      <c r="B462" s="69"/>
    </row>
    <row r="463" spans="1:2" x14ac:dyDescent="0.3">
      <c r="A463" s="69"/>
      <c r="B463" s="69"/>
    </row>
    <row r="464" spans="1:2" x14ac:dyDescent="0.3">
      <c r="A464" s="69"/>
      <c r="B464" s="69"/>
    </row>
    <row r="465" spans="1:2" x14ac:dyDescent="0.3">
      <c r="A465" s="69"/>
      <c r="B465" s="69"/>
    </row>
    <row r="466" spans="1:2" x14ac:dyDescent="0.3">
      <c r="A466" s="69"/>
      <c r="B466" s="69"/>
    </row>
    <row r="467" spans="1:2" x14ac:dyDescent="0.3">
      <c r="A467" s="69"/>
      <c r="B467" s="69"/>
    </row>
    <row r="468" spans="1:2" x14ac:dyDescent="0.3">
      <c r="A468" s="69"/>
      <c r="B468" s="69"/>
    </row>
    <row r="469" spans="1:2" x14ac:dyDescent="0.3">
      <c r="A469" s="69"/>
      <c r="B469" s="69"/>
    </row>
    <row r="470" spans="1:2" x14ac:dyDescent="0.3">
      <c r="A470" s="69"/>
      <c r="B470" s="69"/>
    </row>
    <row r="471" spans="1:2" x14ac:dyDescent="0.3">
      <c r="A471" s="69"/>
      <c r="B471" s="69"/>
    </row>
    <row r="472" spans="1:2" x14ac:dyDescent="0.3">
      <c r="A472" s="69"/>
      <c r="B472" s="69"/>
    </row>
    <row r="473" spans="1:2" x14ac:dyDescent="0.3">
      <c r="A473" s="69"/>
      <c r="B473" s="69"/>
    </row>
    <row r="474" spans="1:2" x14ac:dyDescent="0.3">
      <c r="A474" s="69"/>
      <c r="B474" s="69"/>
    </row>
    <row r="475" spans="1:2" x14ac:dyDescent="0.3">
      <c r="A475" s="69"/>
      <c r="B475" s="69"/>
    </row>
    <row r="476" spans="1:2" x14ac:dyDescent="0.3">
      <c r="A476" s="69"/>
      <c r="B476" s="69"/>
    </row>
    <row r="477" spans="1:2" x14ac:dyDescent="0.3">
      <c r="A477" s="69"/>
      <c r="B477" s="69"/>
    </row>
    <row r="478" spans="1:2" x14ac:dyDescent="0.3">
      <c r="A478" s="69"/>
      <c r="B478" s="69"/>
    </row>
    <row r="479" spans="1:2" x14ac:dyDescent="0.3">
      <c r="A479" s="69"/>
      <c r="B479" s="69"/>
    </row>
    <row r="480" spans="1:2" x14ac:dyDescent="0.3">
      <c r="A480" s="69"/>
      <c r="B480" s="69"/>
    </row>
    <row r="481" spans="1:2" x14ac:dyDescent="0.3">
      <c r="A481" s="69"/>
      <c r="B481" s="69"/>
    </row>
    <row r="482" spans="1:2" x14ac:dyDescent="0.3">
      <c r="A482" s="69"/>
      <c r="B482" s="69"/>
    </row>
    <row r="483" spans="1:2" x14ac:dyDescent="0.3">
      <c r="A483" s="69"/>
      <c r="B483" s="69"/>
    </row>
    <row r="484" spans="1:2" x14ac:dyDescent="0.3">
      <c r="A484" s="69"/>
      <c r="B484" s="69"/>
    </row>
    <row r="485" spans="1:2" x14ac:dyDescent="0.3">
      <c r="A485" s="69"/>
      <c r="B485" s="69"/>
    </row>
    <row r="486" spans="1:2" x14ac:dyDescent="0.3">
      <c r="A486" s="69"/>
      <c r="B486" s="69"/>
    </row>
    <row r="487" spans="1:2" x14ac:dyDescent="0.3">
      <c r="A487" s="69"/>
      <c r="B487" s="69"/>
    </row>
    <row r="488" spans="1:2" x14ac:dyDescent="0.3">
      <c r="A488" s="69"/>
      <c r="B488" s="69"/>
    </row>
    <row r="489" spans="1:2" x14ac:dyDescent="0.3">
      <c r="A489" s="69"/>
      <c r="B489" s="69"/>
    </row>
    <row r="490" spans="1:2" x14ac:dyDescent="0.3">
      <c r="A490" s="69"/>
      <c r="B490" s="69"/>
    </row>
    <row r="491" spans="1:2" x14ac:dyDescent="0.3">
      <c r="A491" s="69"/>
      <c r="B491" s="69"/>
    </row>
    <row r="492" spans="1:2" x14ac:dyDescent="0.3">
      <c r="A492" s="69"/>
      <c r="B492" s="69"/>
    </row>
    <row r="493" spans="1:2" x14ac:dyDescent="0.3">
      <c r="A493" s="69"/>
      <c r="B493" s="69"/>
    </row>
    <row r="494" spans="1:2" x14ac:dyDescent="0.3">
      <c r="A494" s="69"/>
      <c r="B494" s="69"/>
    </row>
    <row r="495" spans="1:2" x14ac:dyDescent="0.3">
      <c r="A495" s="69"/>
      <c r="B495" s="69"/>
    </row>
    <row r="496" spans="1:2" x14ac:dyDescent="0.3">
      <c r="A496" s="69"/>
      <c r="B496" s="69"/>
    </row>
    <row r="497" spans="1:2" x14ac:dyDescent="0.3">
      <c r="A497" s="69"/>
      <c r="B497" s="69"/>
    </row>
    <row r="498" spans="1:2" x14ac:dyDescent="0.3">
      <c r="A498" s="69"/>
      <c r="B498" s="69"/>
    </row>
    <row r="499" spans="1:2" x14ac:dyDescent="0.3">
      <c r="A499" s="69"/>
      <c r="B499" s="69"/>
    </row>
    <row r="500" spans="1:2" x14ac:dyDescent="0.3">
      <c r="A500" s="69"/>
      <c r="B500" s="69"/>
    </row>
    <row r="501" spans="1:2" x14ac:dyDescent="0.3">
      <c r="A501" s="69"/>
      <c r="B501" s="69"/>
    </row>
    <row r="502" spans="1:2" x14ac:dyDescent="0.3">
      <c r="A502" s="69"/>
      <c r="B502" s="69"/>
    </row>
    <row r="503" spans="1:2" x14ac:dyDescent="0.3">
      <c r="A503" s="69"/>
      <c r="B503" s="69"/>
    </row>
    <row r="504" spans="1:2" x14ac:dyDescent="0.3">
      <c r="A504" s="69"/>
      <c r="B504" s="69"/>
    </row>
    <row r="505" spans="1:2" x14ac:dyDescent="0.3">
      <c r="A505" s="69"/>
      <c r="B505" s="69"/>
    </row>
    <row r="506" spans="1:2" x14ac:dyDescent="0.3">
      <c r="A506" s="69"/>
      <c r="B506" s="69"/>
    </row>
    <row r="507" spans="1:2" x14ac:dyDescent="0.3">
      <c r="A507" s="69"/>
      <c r="B507" s="69"/>
    </row>
    <row r="508" spans="1:2" x14ac:dyDescent="0.3">
      <c r="A508" s="69"/>
      <c r="B508" s="69"/>
    </row>
    <row r="509" spans="1:2" x14ac:dyDescent="0.3">
      <c r="A509" s="69"/>
      <c r="B509" s="69"/>
    </row>
    <row r="510" spans="1:2" x14ac:dyDescent="0.3">
      <c r="A510" s="69"/>
      <c r="B510" s="69"/>
    </row>
    <row r="511" spans="1:2" x14ac:dyDescent="0.3">
      <c r="A511" s="69"/>
      <c r="B511" s="69"/>
    </row>
    <row r="512" spans="1:2" x14ac:dyDescent="0.3">
      <c r="A512" s="69"/>
      <c r="B512" s="69"/>
    </row>
    <row r="513" spans="1:2" x14ac:dyDescent="0.3">
      <c r="A513" s="69"/>
      <c r="B513" s="69"/>
    </row>
    <row r="514" spans="1:2" x14ac:dyDescent="0.3">
      <c r="A514" s="69"/>
      <c r="B514" s="69"/>
    </row>
    <row r="515" spans="1:2" x14ac:dyDescent="0.3">
      <c r="A515" s="69"/>
      <c r="B515" s="69"/>
    </row>
    <row r="516" spans="1:2" x14ac:dyDescent="0.3">
      <c r="A516" s="69"/>
      <c r="B516" s="69"/>
    </row>
    <row r="517" spans="1:2" x14ac:dyDescent="0.3">
      <c r="A517" s="69"/>
      <c r="B517" s="69"/>
    </row>
    <row r="518" spans="1:2" x14ac:dyDescent="0.3">
      <c r="A518" s="69"/>
      <c r="B518" s="69"/>
    </row>
    <row r="519" spans="1:2" x14ac:dyDescent="0.3">
      <c r="A519" s="69"/>
      <c r="B519" s="69"/>
    </row>
    <row r="520" spans="1:2" x14ac:dyDescent="0.3">
      <c r="A520" s="69"/>
      <c r="B520" s="69"/>
    </row>
    <row r="521" spans="1:2" x14ac:dyDescent="0.3">
      <c r="A521" s="69"/>
      <c r="B521" s="69"/>
    </row>
    <row r="522" spans="1:2" x14ac:dyDescent="0.3">
      <c r="A522" s="69"/>
      <c r="B522" s="69"/>
    </row>
    <row r="523" spans="1:2" x14ac:dyDescent="0.3">
      <c r="A523" s="69"/>
      <c r="B523" s="69"/>
    </row>
    <row r="524" spans="1:2" x14ac:dyDescent="0.3">
      <c r="A524" s="69"/>
      <c r="B524" s="69"/>
    </row>
    <row r="525" spans="1:2" x14ac:dyDescent="0.3">
      <c r="A525" s="69"/>
      <c r="B525" s="69"/>
    </row>
    <row r="526" spans="1:2" x14ac:dyDescent="0.3">
      <c r="A526" s="69"/>
      <c r="B526" s="69"/>
    </row>
    <row r="527" spans="1:2" x14ac:dyDescent="0.3">
      <c r="A527" s="69"/>
      <c r="B527" s="69"/>
    </row>
    <row r="528" spans="1:2" x14ac:dyDescent="0.3">
      <c r="A528" s="69"/>
      <c r="B528" s="69"/>
    </row>
    <row r="529" spans="1:2" x14ac:dyDescent="0.3">
      <c r="A529" s="69"/>
      <c r="B529" s="69"/>
    </row>
    <row r="530" spans="1:2" x14ac:dyDescent="0.3">
      <c r="A530" s="69"/>
      <c r="B530" s="69"/>
    </row>
    <row r="531" spans="1:2" x14ac:dyDescent="0.3">
      <c r="A531" s="69"/>
      <c r="B531" s="69"/>
    </row>
    <row r="532" spans="1:2" x14ac:dyDescent="0.3">
      <c r="A532" s="69"/>
      <c r="B532" s="69"/>
    </row>
    <row r="533" spans="1:2" x14ac:dyDescent="0.3">
      <c r="A533" s="69"/>
      <c r="B533" s="69"/>
    </row>
    <row r="534" spans="1:2" x14ac:dyDescent="0.3">
      <c r="A534" s="69"/>
      <c r="B534" s="69"/>
    </row>
    <row r="535" spans="1:2" x14ac:dyDescent="0.3">
      <c r="A535" s="69"/>
      <c r="B535" s="69"/>
    </row>
    <row r="536" spans="1:2" x14ac:dyDescent="0.3">
      <c r="A536" s="69"/>
      <c r="B536" s="69"/>
    </row>
    <row r="537" spans="1:2" x14ac:dyDescent="0.3">
      <c r="A537" s="69"/>
      <c r="B537" s="69"/>
    </row>
    <row r="538" spans="1:2" x14ac:dyDescent="0.3">
      <c r="A538" s="69"/>
      <c r="B538" s="69"/>
    </row>
    <row r="539" spans="1:2" x14ac:dyDescent="0.3">
      <c r="A539" s="69"/>
      <c r="B539" s="69"/>
    </row>
    <row r="540" spans="1:2" x14ac:dyDescent="0.3">
      <c r="A540" s="69"/>
      <c r="B540" s="69"/>
    </row>
    <row r="541" spans="1:2" x14ac:dyDescent="0.3">
      <c r="A541" s="69"/>
      <c r="B541" s="69"/>
    </row>
    <row r="542" spans="1:2" x14ac:dyDescent="0.3">
      <c r="A542" s="69"/>
      <c r="B542" s="69"/>
    </row>
    <row r="543" spans="1:2" x14ac:dyDescent="0.3">
      <c r="A543" s="69"/>
      <c r="B543" s="69"/>
    </row>
    <row r="544" spans="1:2" x14ac:dyDescent="0.3">
      <c r="A544" s="69"/>
      <c r="B544" s="69"/>
    </row>
    <row r="545" spans="1:2" x14ac:dyDescent="0.3">
      <c r="A545" s="69"/>
      <c r="B545" s="69"/>
    </row>
    <row r="546" spans="1:2" x14ac:dyDescent="0.3">
      <c r="A546" s="69"/>
      <c r="B546" s="69"/>
    </row>
    <row r="547" spans="1:2" x14ac:dyDescent="0.3">
      <c r="A547" s="69"/>
      <c r="B547" s="69"/>
    </row>
    <row r="548" spans="1:2" x14ac:dyDescent="0.3">
      <c r="A548" s="69"/>
      <c r="B548" s="69"/>
    </row>
    <row r="549" spans="1:2" x14ac:dyDescent="0.3">
      <c r="A549" s="69"/>
      <c r="B549" s="69"/>
    </row>
    <row r="550" spans="1:2" x14ac:dyDescent="0.3">
      <c r="A550" s="69"/>
      <c r="B550" s="69"/>
    </row>
    <row r="551" spans="1:2" x14ac:dyDescent="0.3">
      <c r="A551" s="69"/>
      <c r="B551" s="69"/>
    </row>
    <row r="552" spans="1:2" x14ac:dyDescent="0.3">
      <c r="A552" s="69"/>
      <c r="B552" s="69"/>
    </row>
    <row r="553" spans="1:2" x14ac:dyDescent="0.3">
      <c r="A553" s="69"/>
      <c r="B553" s="69"/>
    </row>
    <row r="554" spans="1:2" x14ac:dyDescent="0.3">
      <c r="A554" s="69"/>
      <c r="B554" s="69"/>
    </row>
    <row r="555" spans="1:2" x14ac:dyDescent="0.3">
      <c r="A555" s="69"/>
      <c r="B555" s="69"/>
    </row>
    <row r="556" spans="1:2" x14ac:dyDescent="0.3">
      <c r="A556" s="69"/>
      <c r="B556" s="69"/>
    </row>
    <row r="557" spans="1:2" x14ac:dyDescent="0.3">
      <c r="A557" s="69"/>
      <c r="B557" s="69"/>
    </row>
    <row r="558" spans="1:2" x14ac:dyDescent="0.3">
      <c r="A558" s="69"/>
      <c r="B558" s="69"/>
    </row>
    <row r="559" spans="1:2" x14ac:dyDescent="0.3">
      <c r="A559" s="69"/>
      <c r="B559" s="69"/>
    </row>
    <row r="560" spans="1:2" x14ac:dyDescent="0.3">
      <c r="A560" s="69"/>
      <c r="B560" s="69"/>
    </row>
    <row r="561" spans="1:2" x14ac:dyDescent="0.3">
      <c r="A561" s="69"/>
      <c r="B561" s="69"/>
    </row>
    <row r="562" spans="1:2" x14ac:dyDescent="0.3">
      <c r="A562" s="69"/>
      <c r="B562" s="69"/>
    </row>
    <row r="563" spans="1:2" x14ac:dyDescent="0.3">
      <c r="A563" s="69"/>
      <c r="B563" s="69"/>
    </row>
    <row r="564" spans="1:2" x14ac:dyDescent="0.3">
      <c r="A564" s="69"/>
      <c r="B564" s="69"/>
    </row>
    <row r="565" spans="1:2" x14ac:dyDescent="0.3">
      <c r="A565" s="69"/>
      <c r="B565" s="69"/>
    </row>
    <row r="566" spans="1:2" x14ac:dyDescent="0.3">
      <c r="A566" s="69"/>
      <c r="B566" s="69"/>
    </row>
    <row r="567" spans="1:2" x14ac:dyDescent="0.3">
      <c r="A567" s="69"/>
      <c r="B567" s="69"/>
    </row>
    <row r="568" spans="1:2" x14ac:dyDescent="0.3">
      <c r="A568" s="69"/>
      <c r="B568" s="69"/>
    </row>
    <row r="569" spans="1:2" x14ac:dyDescent="0.3">
      <c r="A569" s="69"/>
      <c r="B569" s="69"/>
    </row>
    <row r="570" spans="1:2" x14ac:dyDescent="0.3">
      <c r="A570" s="69"/>
      <c r="B570" s="69"/>
    </row>
    <row r="571" spans="1:2" x14ac:dyDescent="0.3">
      <c r="A571" s="69"/>
      <c r="B571" s="69"/>
    </row>
    <row r="572" spans="1:2" x14ac:dyDescent="0.3">
      <c r="A572" s="69"/>
      <c r="B572" s="69"/>
    </row>
    <row r="573" spans="1:2" x14ac:dyDescent="0.3">
      <c r="A573" s="69"/>
      <c r="B573" s="69"/>
    </row>
    <row r="574" spans="1:2" x14ac:dyDescent="0.3">
      <c r="A574" s="69"/>
      <c r="B574" s="69"/>
    </row>
    <row r="575" spans="1:2" x14ac:dyDescent="0.3">
      <c r="A575" s="69"/>
      <c r="B575" s="69"/>
    </row>
    <row r="576" spans="1:2" x14ac:dyDescent="0.3">
      <c r="A576" s="69"/>
      <c r="B576" s="69"/>
    </row>
    <row r="577" spans="1:2" x14ac:dyDescent="0.3">
      <c r="A577" s="69"/>
      <c r="B577" s="69"/>
    </row>
    <row r="578" spans="1:2" x14ac:dyDescent="0.3">
      <c r="A578" s="69"/>
      <c r="B578" s="69"/>
    </row>
    <row r="579" spans="1:2" x14ac:dyDescent="0.3">
      <c r="A579" s="69"/>
      <c r="B579" s="69"/>
    </row>
    <row r="580" spans="1:2" x14ac:dyDescent="0.3">
      <c r="A580" s="69"/>
      <c r="B580" s="69"/>
    </row>
    <row r="581" spans="1:2" x14ac:dyDescent="0.3">
      <c r="A581" s="69"/>
      <c r="B581" s="69"/>
    </row>
    <row r="582" spans="1:2" x14ac:dyDescent="0.3">
      <c r="A582" s="69"/>
      <c r="B582" s="69"/>
    </row>
    <row r="583" spans="1:2" x14ac:dyDescent="0.3">
      <c r="A583" s="69"/>
      <c r="B583" s="69"/>
    </row>
    <row r="584" spans="1:2" x14ac:dyDescent="0.3">
      <c r="A584" s="69"/>
      <c r="B584" s="69"/>
    </row>
    <row r="585" spans="1:2" x14ac:dyDescent="0.3">
      <c r="A585" s="69"/>
      <c r="B585" s="69"/>
    </row>
    <row r="586" spans="1:2" x14ac:dyDescent="0.3">
      <c r="A586" s="69"/>
      <c r="B586" s="69"/>
    </row>
    <row r="587" spans="1:2" x14ac:dyDescent="0.3">
      <c r="A587" s="69"/>
      <c r="B587" s="69"/>
    </row>
    <row r="588" spans="1:2" x14ac:dyDescent="0.3">
      <c r="A588" s="69"/>
      <c r="B588" s="69"/>
    </row>
    <row r="589" spans="1:2" x14ac:dyDescent="0.3">
      <c r="A589" s="69"/>
      <c r="B589" s="69"/>
    </row>
    <row r="590" spans="1:2" x14ac:dyDescent="0.3">
      <c r="A590" s="69"/>
      <c r="B590" s="69"/>
    </row>
    <row r="591" spans="1:2" x14ac:dyDescent="0.3">
      <c r="A591" s="69"/>
      <c r="B591" s="69"/>
    </row>
    <row r="592" spans="1:2" x14ac:dyDescent="0.3">
      <c r="A592" s="69"/>
      <c r="B592" s="69"/>
    </row>
    <row r="593" spans="1:2" x14ac:dyDescent="0.3">
      <c r="A593" s="69"/>
      <c r="B593" s="69"/>
    </row>
    <row r="594" spans="1:2" x14ac:dyDescent="0.3">
      <c r="A594" s="69"/>
      <c r="B594" s="69"/>
    </row>
    <row r="595" spans="1:2" x14ac:dyDescent="0.3">
      <c r="A595" s="69"/>
      <c r="B595" s="69"/>
    </row>
    <row r="596" spans="1:2" x14ac:dyDescent="0.3">
      <c r="A596" s="69"/>
      <c r="B596" s="69"/>
    </row>
    <row r="597" spans="1:2" x14ac:dyDescent="0.3">
      <c r="A597" s="69"/>
      <c r="B597" s="69"/>
    </row>
    <row r="598" spans="1:2" x14ac:dyDescent="0.3">
      <c r="A598" s="69"/>
      <c r="B598" s="69"/>
    </row>
    <row r="599" spans="1:2" x14ac:dyDescent="0.3">
      <c r="A599" s="69"/>
      <c r="B599" s="69"/>
    </row>
    <row r="600" spans="1:2" x14ac:dyDescent="0.3">
      <c r="A600" s="69"/>
      <c r="B600" s="69"/>
    </row>
    <row r="601" spans="1:2" x14ac:dyDescent="0.3">
      <c r="A601" s="69"/>
      <c r="B601" s="69"/>
    </row>
    <row r="602" spans="1:2" x14ac:dyDescent="0.3">
      <c r="A602" s="69"/>
      <c r="B602" s="69"/>
    </row>
    <row r="603" spans="1:2" x14ac:dyDescent="0.3">
      <c r="A603" s="69"/>
      <c r="B603" s="69"/>
    </row>
    <row r="604" spans="1:2" x14ac:dyDescent="0.3">
      <c r="A604" s="69"/>
      <c r="B604" s="69"/>
    </row>
    <row r="605" spans="1:2" x14ac:dyDescent="0.3">
      <c r="A605" s="69"/>
      <c r="B605" s="69"/>
    </row>
    <row r="606" spans="1:2" x14ac:dyDescent="0.3">
      <c r="A606" s="69"/>
      <c r="B606" s="69"/>
    </row>
    <row r="607" spans="1:2" x14ac:dyDescent="0.3">
      <c r="A607" s="69"/>
      <c r="B607" s="69"/>
    </row>
    <row r="608" spans="1:2" x14ac:dyDescent="0.3">
      <c r="A608" s="69"/>
      <c r="B608" s="69"/>
    </row>
    <row r="609" spans="1:2" x14ac:dyDescent="0.3">
      <c r="A609" s="69"/>
      <c r="B609" s="69"/>
    </row>
    <row r="610" spans="1:2" x14ac:dyDescent="0.3">
      <c r="A610" s="69"/>
      <c r="B610" s="69"/>
    </row>
    <row r="611" spans="1:2" x14ac:dyDescent="0.3">
      <c r="A611" s="69"/>
      <c r="B611" s="69"/>
    </row>
    <row r="612" spans="1:2" x14ac:dyDescent="0.3">
      <c r="A612" s="69"/>
      <c r="B612" s="69"/>
    </row>
    <row r="613" spans="1:2" x14ac:dyDescent="0.3">
      <c r="A613" s="69"/>
      <c r="B613" s="69"/>
    </row>
    <row r="614" spans="1:2" x14ac:dyDescent="0.3">
      <c r="A614" s="69"/>
      <c r="B614" s="69"/>
    </row>
    <row r="615" spans="1:2" x14ac:dyDescent="0.3">
      <c r="A615" s="69"/>
      <c r="B615" s="69"/>
    </row>
    <row r="616" spans="1:2" x14ac:dyDescent="0.3">
      <c r="A616" s="69"/>
      <c r="B616" s="69"/>
    </row>
    <row r="617" spans="1:2" x14ac:dyDescent="0.3">
      <c r="A617" s="69"/>
      <c r="B617" s="69"/>
    </row>
    <row r="618" spans="1:2" x14ac:dyDescent="0.3">
      <c r="A618" s="69"/>
      <c r="B618" s="69"/>
    </row>
    <row r="619" spans="1:2" x14ac:dyDescent="0.3">
      <c r="A619" s="69"/>
      <c r="B619" s="69"/>
    </row>
    <row r="620" spans="1:2" x14ac:dyDescent="0.3">
      <c r="A620" s="69"/>
      <c r="B620" s="69"/>
    </row>
    <row r="621" spans="1:2" x14ac:dyDescent="0.3">
      <c r="A621" s="69"/>
      <c r="B621" s="69"/>
    </row>
    <row r="622" spans="1:2" x14ac:dyDescent="0.3">
      <c r="A622" s="69"/>
      <c r="B622" s="69"/>
    </row>
    <row r="623" spans="1:2" x14ac:dyDescent="0.3">
      <c r="A623" s="69"/>
      <c r="B623" s="69"/>
    </row>
    <row r="624" spans="1:2" x14ac:dyDescent="0.3">
      <c r="A624" s="69"/>
      <c r="B624" s="69"/>
    </row>
    <row r="625" spans="1:2" x14ac:dyDescent="0.3">
      <c r="A625" s="69"/>
      <c r="B625" s="69"/>
    </row>
    <row r="626" spans="1:2" x14ac:dyDescent="0.3">
      <c r="A626" s="69"/>
      <c r="B626" s="69"/>
    </row>
    <row r="627" spans="1:2" x14ac:dyDescent="0.3">
      <c r="A627" s="69"/>
      <c r="B627" s="69"/>
    </row>
    <row r="628" spans="1:2" x14ac:dyDescent="0.3">
      <c r="A628" s="69"/>
      <c r="B628" s="69"/>
    </row>
    <row r="629" spans="1:2" x14ac:dyDescent="0.3">
      <c r="A629" s="69"/>
      <c r="B629" s="69"/>
    </row>
    <row r="630" spans="1:2" x14ac:dyDescent="0.3">
      <c r="A630" s="69"/>
      <c r="B630" s="69"/>
    </row>
    <row r="631" spans="1:2" x14ac:dyDescent="0.3">
      <c r="A631" s="69"/>
      <c r="B631" s="69"/>
    </row>
    <row r="632" spans="1:2" x14ac:dyDescent="0.3">
      <c r="A632" s="69"/>
      <c r="B632" s="69"/>
    </row>
    <row r="633" spans="1:2" x14ac:dyDescent="0.3">
      <c r="A633" s="69"/>
      <c r="B633" s="69"/>
    </row>
    <row r="634" spans="1:2" x14ac:dyDescent="0.3">
      <c r="A634" s="69"/>
      <c r="B634" s="69"/>
    </row>
    <row r="635" spans="1:2" x14ac:dyDescent="0.3">
      <c r="A635" s="69"/>
      <c r="B635" s="69"/>
    </row>
    <row r="636" spans="1:2" x14ac:dyDescent="0.3">
      <c r="A636" s="69"/>
      <c r="B636" s="69"/>
    </row>
    <row r="637" spans="1:2" x14ac:dyDescent="0.3">
      <c r="A637" s="69"/>
      <c r="B637" s="69"/>
    </row>
    <row r="638" spans="1:2" x14ac:dyDescent="0.3">
      <c r="A638" s="69"/>
      <c r="B638" s="69"/>
    </row>
    <row r="639" spans="1:2" x14ac:dyDescent="0.3">
      <c r="A639" s="69"/>
      <c r="B639" s="69"/>
    </row>
    <row r="640" spans="1:2" x14ac:dyDescent="0.3">
      <c r="A640" s="69"/>
      <c r="B640" s="69"/>
    </row>
    <row r="641" spans="1:2" x14ac:dyDescent="0.3">
      <c r="A641" s="69"/>
      <c r="B641" s="69"/>
    </row>
    <row r="642" spans="1:2" x14ac:dyDescent="0.3">
      <c r="A642" s="69"/>
      <c r="B642" s="69"/>
    </row>
    <row r="643" spans="1:2" x14ac:dyDescent="0.3">
      <c r="A643" s="69"/>
      <c r="B643" s="69"/>
    </row>
    <row r="644" spans="1:2" x14ac:dyDescent="0.3">
      <c r="A644" s="69"/>
      <c r="B644" s="69"/>
    </row>
    <row r="645" spans="1:2" x14ac:dyDescent="0.3">
      <c r="A645" s="69"/>
      <c r="B645" s="69"/>
    </row>
    <row r="646" spans="1:2" x14ac:dyDescent="0.3">
      <c r="A646" s="69"/>
      <c r="B646" s="69"/>
    </row>
    <row r="647" spans="1:2" x14ac:dyDescent="0.3">
      <c r="A647" s="69"/>
      <c r="B647" s="69"/>
    </row>
    <row r="648" spans="1:2" x14ac:dyDescent="0.3">
      <c r="A648" s="69"/>
      <c r="B648" s="69"/>
    </row>
    <row r="649" spans="1:2" x14ac:dyDescent="0.3">
      <c r="A649" s="69"/>
      <c r="B649" s="69"/>
    </row>
    <row r="650" spans="1:2" x14ac:dyDescent="0.3">
      <c r="A650" s="69"/>
      <c r="B650" s="69"/>
    </row>
    <row r="651" spans="1:2" x14ac:dyDescent="0.3">
      <c r="A651" s="69"/>
      <c r="B651" s="69"/>
    </row>
    <row r="652" spans="1:2" x14ac:dyDescent="0.3">
      <c r="A652" s="69"/>
      <c r="B652" s="69"/>
    </row>
    <row r="653" spans="1:2" x14ac:dyDescent="0.3">
      <c r="A653" s="69"/>
      <c r="B653" s="69"/>
    </row>
    <row r="654" spans="1:2" x14ac:dyDescent="0.3">
      <c r="A654" s="69"/>
      <c r="B654" s="69"/>
    </row>
    <row r="655" spans="1:2" x14ac:dyDescent="0.3">
      <c r="A655" s="69"/>
      <c r="B655" s="69"/>
    </row>
    <row r="656" spans="1:2" x14ac:dyDescent="0.3">
      <c r="A656" s="69"/>
      <c r="B656" s="69"/>
    </row>
    <row r="657" spans="1:2" x14ac:dyDescent="0.3">
      <c r="A657" s="69"/>
      <c r="B657" s="69"/>
    </row>
    <row r="658" spans="1:2" x14ac:dyDescent="0.3">
      <c r="A658" s="69"/>
      <c r="B658" s="69"/>
    </row>
    <row r="659" spans="1:2" x14ac:dyDescent="0.3">
      <c r="A659" s="69"/>
      <c r="B659" s="69"/>
    </row>
    <row r="660" spans="1:2" x14ac:dyDescent="0.3">
      <c r="A660" s="69"/>
      <c r="B660" s="69"/>
    </row>
    <row r="661" spans="1:2" x14ac:dyDescent="0.3">
      <c r="A661" s="69"/>
      <c r="B661" s="69"/>
    </row>
    <row r="662" spans="1:2" x14ac:dyDescent="0.3">
      <c r="A662" s="69"/>
      <c r="B662" s="69"/>
    </row>
    <row r="663" spans="1:2" x14ac:dyDescent="0.3">
      <c r="A663" s="69"/>
      <c r="B663" s="69"/>
    </row>
    <row r="664" spans="1:2" x14ac:dyDescent="0.3">
      <c r="A664" s="69"/>
      <c r="B664" s="69"/>
    </row>
    <row r="665" spans="1:2" x14ac:dyDescent="0.3">
      <c r="A665" s="69"/>
      <c r="B665" s="69"/>
    </row>
    <row r="666" spans="1:2" x14ac:dyDescent="0.3">
      <c r="A666" s="69"/>
      <c r="B666" s="69"/>
    </row>
    <row r="667" spans="1:2" x14ac:dyDescent="0.3">
      <c r="A667" s="69"/>
      <c r="B667" s="69"/>
    </row>
    <row r="668" spans="1:2" x14ac:dyDescent="0.3">
      <c r="A668" s="69"/>
      <c r="B668" s="69"/>
    </row>
    <row r="669" spans="1:2" x14ac:dyDescent="0.3">
      <c r="A669" s="69"/>
      <c r="B669" s="69"/>
    </row>
    <row r="670" spans="1:2" x14ac:dyDescent="0.3">
      <c r="A670" s="69"/>
      <c r="B670" s="69"/>
    </row>
    <row r="671" spans="1:2" x14ac:dyDescent="0.3">
      <c r="A671" s="69"/>
      <c r="B671" s="69"/>
    </row>
    <row r="672" spans="1:2" x14ac:dyDescent="0.3">
      <c r="A672" s="69"/>
      <c r="B672" s="69"/>
    </row>
    <row r="673" spans="1:2" x14ac:dyDescent="0.3">
      <c r="A673" s="69"/>
      <c r="B673" s="69"/>
    </row>
    <row r="674" spans="1:2" x14ac:dyDescent="0.3">
      <c r="A674" s="69"/>
      <c r="B674" s="69"/>
    </row>
    <row r="675" spans="1:2" x14ac:dyDescent="0.3">
      <c r="A675" s="69"/>
      <c r="B675" s="69"/>
    </row>
    <row r="676" spans="1:2" x14ac:dyDescent="0.3">
      <c r="A676" s="69"/>
      <c r="B676" s="69"/>
    </row>
    <row r="677" spans="1:2" x14ac:dyDescent="0.3">
      <c r="A677" s="69"/>
      <c r="B677" s="69"/>
    </row>
    <row r="678" spans="1:2" x14ac:dyDescent="0.3">
      <c r="A678" s="69"/>
      <c r="B678" s="69"/>
    </row>
    <row r="679" spans="1:2" x14ac:dyDescent="0.3">
      <c r="A679" s="69"/>
      <c r="B679" s="69"/>
    </row>
    <row r="680" spans="1:2" x14ac:dyDescent="0.3">
      <c r="A680" s="69"/>
      <c r="B680" s="69"/>
    </row>
    <row r="681" spans="1:2" x14ac:dyDescent="0.3">
      <c r="A681" s="69"/>
      <c r="B681" s="69"/>
    </row>
    <row r="682" spans="1:2" x14ac:dyDescent="0.3">
      <c r="A682" s="69"/>
      <c r="B682" s="69"/>
    </row>
    <row r="683" spans="1:2" x14ac:dyDescent="0.3">
      <c r="A683" s="69"/>
      <c r="B683" s="69"/>
    </row>
    <row r="684" spans="1:2" x14ac:dyDescent="0.3">
      <c r="A684" s="69"/>
      <c r="B684" s="69"/>
    </row>
    <row r="685" spans="1:2" x14ac:dyDescent="0.3">
      <c r="A685" s="69"/>
      <c r="B685" s="69"/>
    </row>
    <row r="686" spans="1:2" x14ac:dyDescent="0.3">
      <c r="A686" s="69"/>
      <c r="B686" s="69"/>
    </row>
    <row r="687" spans="1:2" x14ac:dyDescent="0.3">
      <c r="A687" s="69"/>
      <c r="B687" s="69"/>
    </row>
    <row r="688" spans="1:2" x14ac:dyDescent="0.3">
      <c r="A688" s="69"/>
      <c r="B688" s="69"/>
    </row>
    <row r="689" spans="1:2" x14ac:dyDescent="0.3">
      <c r="A689" s="69"/>
      <c r="B689" s="69"/>
    </row>
    <row r="690" spans="1:2" x14ac:dyDescent="0.3">
      <c r="A690" s="69"/>
      <c r="B690" s="69"/>
    </row>
    <row r="691" spans="1:2" x14ac:dyDescent="0.3">
      <c r="A691" s="69"/>
      <c r="B691" s="69"/>
    </row>
    <row r="692" spans="1:2" x14ac:dyDescent="0.3">
      <c r="A692" s="69"/>
      <c r="B692" s="69"/>
    </row>
    <row r="693" spans="1:2" x14ac:dyDescent="0.3">
      <c r="A693" s="69"/>
      <c r="B693" s="69"/>
    </row>
    <row r="694" spans="1:2" x14ac:dyDescent="0.3">
      <c r="A694" s="69"/>
      <c r="B694" s="69"/>
    </row>
    <row r="695" spans="1:2" x14ac:dyDescent="0.3">
      <c r="A695" s="69"/>
      <c r="B695" s="69"/>
    </row>
    <row r="696" spans="1:2" x14ac:dyDescent="0.3">
      <c r="A696" s="69"/>
      <c r="B696" s="69"/>
    </row>
    <row r="697" spans="1:2" x14ac:dyDescent="0.3">
      <c r="A697" s="69"/>
      <c r="B697" s="69"/>
    </row>
    <row r="698" spans="1:2" x14ac:dyDescent="0.3">
      <c r="A698" s="69"/>
      <c r="B698" s="69"/>
    </row>
    <row r="699" spans="1:2" x14ac:dyDescent="0.3">
      <c r="A699" s="69"/>
      <c r="B699" s="69"/>
    </row>
    <row r="700" spans="1:2" x14ac:dyDescent="0.3">
      <c r="A700" s="69"/>
      <c r="B700" s="69"/>
    </row>
    <row r="701" spans="1:2" x14ac:dyDescent="0.3">
      <c r="A701" s="69"/>
      <c r="B701" s="69"/>
    </row>
    <row r="702" spans="1:2" x14ac:dyDescent="0.3">
      <c r="A702" s="69"/>
      <c r="B702" s="69"/>
    </row>
    <row r="703" spans="1:2" x14ac:dyDescent="0.3">
      <c r="A703" s="69"/>
      <c r="B703" s="69"/>
    </row>
    <row r="704" spans="1:2" x14ac:dyDescent="0.3">
      <c r="A704" s="69"/>
      <c r="B704" s="69"/>
    </row>
    <row r="705" spans="1:2" x14ac:dyDescent="0.3">
      <c r="A705" s="69"/>
      <c r="B705" s="69"/>
    </row>
    <row r="706" spans="1:2" x14ac:dyDescent="0.3">
      <c r="A706" s="69"/>
      <c r="B706" s="69"/>
    </row>
    <row r="707" spans="1:2" x14ac:dyDescent="0.3">
      <c r="A707" s="69"/>
      <c r="B707" s="69"/>
    </row>
    <row r="708" spans="1:2" x14ac:dyDescent="0.3">
      <c r="A708" s="69"/>
      <c r="B708" s="69"/>
    </row>
    <row r="709" spans="1:2" x14ac:dyDescent="0.3">
      <c r="A709" s="69"/>
      <c r="B709" s="69"/>
    </row>
    <row r="710" spans="1:2" x14ac:dyDescent="0.3">
      <c r="A710" s="69"/>
      <c r="B710" s="69"/>
    </row>
    <row r="711" spans="1:2" x14ac:dyDescent="0.3">
      <c r="A711" s="69"/>
      <c r="B711" s="69"/>
    </row>
    <row r="712" spans="1:2" x14ac:dyDescent="0.3">
      <c r="A712" s="69"/>
      <c r="B712" s="69"/>
    </row>
    <row r="713" spans="1:2" x14ac:dyDescent="0.3">
      <c r="A713" s="69"/>
      <c r="B713" s="69"/>
    </row>
    <row r="714" spans="1:2" x14ac:dyDescent="0.3">
      <c r="A714" s="69"/>
      <c r="B714" s="69"/>
    </row>
    <row r="715" spans="1:2" x14ac:dyDescent="0.3">
      <c r="A715" s="69"/>
      <c r="B715" s="69"/>
    </row>
    <row r="716" spans="1:2" x14ac:dyDescent="0.3">
      <c r="A716" s="69"/>
      <c r="B716" s="69"/>
    </row>
    <row r="717" spans="1:2" x14ac:dyDescent="0.3">
      <c r="A717" s="69"/>
      <c r="B717" s="69"/>
    </row>
    <row r="718" spans="1:2" x14ac:dyDescent="0.3">
      <c r="A718" s="69"/>
      <c r="B718" s="69"/>
    </row>
    <row r="719" spans="1:2" x14ac:dyDescent="0.3">
      <c r="A719" s="69"/>
      <c r="B719" s="69"/>
    </row>
    <row r="720" spans="1:2" x14ac:dyDescent="0.3">
      <c r="A720" s="69"/>
      <c r="B720" s="69"/>
    </row>
    <row r="721" spans="1:2" x14ac:dyDescent="0.3">
      <c r="A721" s="69"/>
      <c r="B721" s="69"/>
    </row>
    <row r="722" spans="1:2" x14ac:dyDescent="0.3">
      <c r="A722" s="69"/>
      <c r="B722" s="69"/>
    </row>
    <row r="723" spans="1:2" x14ac:dyDescent="0.3">
      <c r="A723" s="69"/>
      <c r="B723" s="69"/>
    </row>
    <row r="724" spans="1:2" x14ac:dyDescent="0.3">
      <c r="A724" s="69"/>
      <c r="B724" s="69"/>
    </row>
    <row r="725" spans="1:2" x14ac:dyDescent="0.3">
      <c r="A725" s="69"/>
      <c r="B725" s="69"/>
    </row>
    <row r="726" spans="1:2" x14ac:dyDescent="0.3">
      <c r="A726" s="69"/>
      <c r="B726" s="69"/>
    </row>
    <row r="727" spans="1:2" x14ac:dyDescent="0.3">
      <c r="A727" s="69"/>
      <c r="B727" s="69"/>
    </row>
    <row r="728" spans="1:2" x14ac:dyDescent="0.3">
      <c r="A728" s="69"/>
      <c r="B728" s="69"/>
    </row>
    <row r="729" spans="1:2" x14ac:dyDescent="0.3">
      <c r="A729" s="69"/>
      <c r="B729" s="69"/>
    </row>
    <row r="730" spans="1:2" x14ac:dyDescent="0.3">
      <c r="A730" s="69"/>
      <c r="B730" s="69"/>
    </row>
    <row r="731" spans="1:2" x14ac:dyDescent="0.3">
      <c r="A731" s="69"/>
      <c r="B731" s="69"/>
    </row>
    <row r="732" spans="1:2" x14ac:dyDescent="0.3">
      <c r="A732" s="69"/>
      <c r="B732" s="69"/>
    </row>
    <row r="733" spans="1:2" x14ac:dyDescent="0.3">
      <c r="A733" s="69"/>
      <c r="B733" s="69"/>
    </row>
    <row r="734" spans="1:2" x14ac:dyDescent="0.3">
      <c r="A734" s="69"/>
      <c r="B734" s="69"/>
    </row>
    <row r="735" spans="1:2" x14ac:dyDescent="0.3">
      <c r="A735" s="69"/>
      <c r="B735" s="69"/>
    </row>
    <row r="736" spans="1:2" x14ac:dyDescent="0.3">
      <c r="A736" s="69"/>
      <c r="B736" s="69"/>
    </row>
    <row r="737" spans="1:2" x14ac:dyDescent="0.3">
      <c r="A737" s="69"/>
      <c r="B737" s="69"/>
    </row>
    <row r="738" spans="1:2" x14ac:dyDescent="0.3">
      <c r="A738" s="69"/>
      <c r="B738" s="69"/>
    </row>
    <row r="739" spans="1:2" x14ac:dyDescent="0.3">
      <c r="A739" s="69"/>
      <c r="B739" s="69"/>
    </row>
    <row r="740" spans="1:2" x14ac:dyDescent="0.3">
      <c r="A740" s="69"/>
      <c r="B740" s="69"/>
    </row>
    <row r="741" spans="1:2" x14ac:dyDescent="0.3">
      <c r="A741" s="69"/>
      <c r="B741" s="69"/>
    </row>
    <row r="742" spans="1:2" x14ac:dyDescent="0.3">
      <c r="A742" s="69"/>
      <c r="B742" s="69"/>
    </row>
    <row r="743" spans="1:2" x14ac:dyDescent="0.3">
      <c r="A743" s="69"/>
      <c r="B743" s="69"/>
    </row>
    <row r="744" spans="1:2" x14ac:dyDescent="0.3">
      <c r="A744" s="69"/>
      <c r="B744" s="69"/>
    </row>
    <row r="745" spans="1:2" x14ac:dyDescent="0.3">
      <c r="A745" s="69"/>
      <c r="B745" s="69"/>
    </row>
    <row r="746" spans="1:2" x14ac:dyDescent="0.3">
      <c r="A746" s="69"/>
      <c r="B746" s="69"/>
    </row>
    <row r="747" spans="1:2" x14ac:dyDescent="0.3">
      <c r="A747" s="69"/>
      <c r="B747" s="69"/>
    </row>
    <row r="748" spans="1:2" x14ac:dyDescent="0.3">
      <c r="A748" s="69"/>
      <c r="B748" s="69"/>
    </row>
    <row r="749" spans="1:2" x14ac:dyDescent="0.3">
      <c r="A749" s="69"/>
      <c r="B749" s="69"/>
    </row>
    <row r="750" spans="1:2" x14ac:dyDescent="0.3">
      <c r="A750" s="69"/>
      <c r="B750" s="69"/>
    </row>
    <row r="751" spans="1:2" x14ac:dyDescent="0.3">
      <c r="A751" s="69"/>
      <c r="B751" s="69"/>
    </row>
    <row r="752" spans="1:2" x14ac:dyDescent="0.3">
      <c r="A752" s="69"/>
      <c r="B752" s="69"/>
    </row>
    <row r="753" spans="1:2" x14ac:dyDescent="0.3">
      <c r="A753" s="69"/>
      <c r="B753" s="69"/>
    </row>
    <row r="754" spans="1:2" x14ac:dyDescent="0.3">
      <c r="A754" s="69"/>
      <c r="B754" s="69"/>
    </row>
    <row r="755" spans="1:2" x14ac:dyDescent="0.3">
      <c r="A755" s="69"/>
      <c r="B755" s="69"/>
    </row>
    <row r="756" spans="1:2" x14ac:dyDescent="0.3">
      <c r="A756" s="69"/>
      <c r="B756" s="69"/>
    </row>
    <row r="757" spans="1:2" x14ac:dyDescent="0.3">
      <c r="A757" s="69"/>
      <c r="B757" s="69"/>
    </row>
    <row r="758" spans="1:2" x14ac:dyDescent="0.3">
      <c r="A758" s="69"/>
      <c r="B758" s="69"/>
    </row>
    <row r="759" spans="1:2" x14ac:dyDescent="0.3">
      <c r="A759" s="69"/>
      <c r="B759" s="69"/>
    </row>
    <row r="760" spans="1:2" x14ac:dyDescent="0.3">
      <c r="A760" s="69"/>
      <c r="B760" s="69"/>
    </row>
    <row r="761" spans="1:2" x14ac:dyDescent="0.3">
      <c r="A761" s="69"/>
      <c r="B761" s="69"/>
    </row>
    <row r="762" spans="1:2" x14ac:dyDescent="0.3">
      <c r="A762" s="69"/>
      <c r="B762" s="69"/>
    </row>
    <row r="763" spans="1:2" x14ac:dyDescent="0.3">
      <c r="A763" s="69"/>
      <c r="B763" s="69"/>
    </row>
    <row r="764" spans="1:2" x14ac:dyDescent="0.3">
      <c r="A764" s="69"/>
      <c r="B764" s="69"/>
    </row>
    <row r="765" spans="1:2" x14ac:dyDescent="0.3">
      <c r="A765" s="69"/>
      <c r="B765" s="69"/>
    </row>
    <row r="766" spans="1:2" x14ac:dyDescent="0.3">
      <c r="A766" s="69"/>
      <c r="B766" s="69"/>
    </row>
    <row r="767" spans="1:2" x14ac:dyDescent="0.3">
      <c r="A767" s="69"/>
      <c r="B767" s="69"/>
    </row>
    <row r="768" spans="1:2" x14ac:dyDescent="0.3">
      <c r="A768" s="69"/>
      <c r="B768" s="69"/>
    </row>
    <row r="769" spans="1:2" x14ac:dyDescent="0.3">
      <c r="A769" s="69"/>
      <c r="B769" s="69"/>
    </row>
    <row r="770" spans="1:2" x14ac:dyDescent="0.3">
      <c r="A770" s="69"/>
      <c r="B770" s="69"/>
    </row>
    <row r="771" spans="1:2" x14ac:dyDescent="0.3">
      <c r="A771" s="69"/>
      <c r="B771" s="69"/>
    </row>
    <row r="772" spans="1:2" x14ac:dyDescent="0.3">
      <c r="A772" s="69"/>
      <c r="B772" s="69"/>
    </row>
    <row r="773" spans="1:2" x14ac:dyDescent="0.3">
      <c r="A773" s="69"/>
      <c r="B773" s="69"/>
    </row>
    <row r="774" spans="1:2" x14ac:dyDescent="0.3">
      <c r="A774" s="69"/>
      <c r="B774" s="69"/>
    </row>
    <row r="775" spans="1:2" x14ac:dyDescent="0.3">
      <c r="A775" s="69"/>
      <c r="B775" s="69"/>
    </row>
    <row r="776" spans="1:2" x14ac:dyDescent="0.3">
      <c r="A776" s="69"/>
      <c r="B776" s="69"/>
    </row>
    <row r="777" spans="1:2" x14ac:dyDescent="0.3">
      <c r="A777" s="69"/>
      <c r="B777" s="69"/>
    </row>
    <row r="778" spans="1:2" x14ac:dyDescent="0.3">
      <c r="A778" s="69"/>
      <c r="B778" s="69"/>
    </row>
    <row r="779" spans="1:2" x14ac:dyDescent="0.3">
      <c r="A779" s="69"/>
      <c r="B779" s="69"/>
    </row>
    <row r="780" spans="1:2" x14ac:dyDescent="0.3">
      <c r="A780" s="69"/>
      <c r="B780" s="69"/>
    </row>
    <row r="781" spans="1:2" x14ac:dyDescent="0.3">
      <c r="A781" s="69"/>
      <c r="B781" s="69"/>
    </row>
    <row r="782" spans="1:2" x14ac:dyDescent="0.3">
      <c r="A782" s="69"/>
      <c r="B782" s="69"/>
    </row>
    <row r="783" spans="1:2" x14ac:dyDescent="0.3">
      <c r="A783" s="69"/>
      <c r="B783" s="69"/>
    </row>
    <row r="784" spans="1:2" x14ac:dyDescent="0.3">
      <c r="A784" s="69"/>
      <c r="B784" s="69"/>
    </row>
    <row r="785" spans="1:2" x14ac:dyDescent="0.3">
      <c r="A785" s="69"/>
      <c r="B785" s="69"/>
    </row>
    <row r="786" spans="1:2" x14ac:dyDescent="0.3">
      <c r="A786" s="69"/>
      <c r="B786" s="69"/>
    </row>
    <row r="787" spans="1:2" x14ac:dyDescent="0.3">
      <c r="A787" s="69"/>
      <c r="B787" s="69"/>
    </row>
    <row r="788" spans="1:2" x14ac:dyDescent="0.3">
      <c r="A788" s="69"/>
      <c r="B788" s="69"/>
    </row>
    <row r="789" spans="1:2" x14ac:dyDescent="0.3">
      <c r="A789" s="69"/>
      <c r="B789" s="69"/>
    </row>
    <row r="790" spans="1:2" x14ac:dyDescent="0.3">
      <c r="A790" s="69"/>
      <c r="B790" s="69"/>
    </row>
    <row r="791" spans="1:2" x14ac:dyDescent="0.3">
      <c r="A791" s="69"/>
      <c r="B791" s="69"/>
    </row>
    <row r="792" spans="1:2" x14ac:dyDescent="0.3">
      <c r="A792" s="69"/>
      <c r="B792" s="69"/>
    </row>
    <row r="793" spans="1:2" x14ac:dyDescent="0.3">
      <c r="A793" s="69"/>
      <c r="B793" s="69"/>
    </row>
    <row r="794" spans="1:2" x14ac:dyDescent="0.3">
      <c r="A794" s="69"/>
      <c r="B794" s="69"/>
    </row>
    <row r="795" spans="1:2" x14ac:dyDescent="0.3">
      <c r="A795" s="69"/>
      <c r="B795" s="69"/>
    </row>
    <row r="796" spans="1:2" x14ac:dyDescent="0.3">
      <c r="A796" s="69"/>
      <c r="B796" s="69"/>
    </row>
    <row r="797" spans="1:2" x14ac:dyDescent="0.3">
      <c r="A797" s="69"/>
      <c r="B797" s="69"/>
    </row>
    <row r="798" spans="1:2" x14ac:dyDescent="0.3">
      <c r="A798" s="69"/>
      <c r="B798" s="69"/>
    </row>
    <row r="799" spans="1:2" x14ac:dyDescent="0.3">
      <c r="A799" s="69"/>
      <c r="B799" s="69"/>
    </row>
    <row r="800" spans="1:2" x14ac:dyDescent="0.3">
      <c r="A800" s="69"/>
      <c r="B800" s="69"/>
    </row>
    <row r="801" spans="1:2" x14ac:dyDescent="0.3">
      <c r="A801" s="69"/>
      <c r="B801" s="69"/>
    </row>
    <row r="802" spans="1:2" x14ac:dyDescent="0.3">
      <c r="A802" s="69"/>
      <c r="B802" s="69"/>
    </row>
    <row r="803" spans="1:2" x14ac:dyDescent="0.3">
      <c r="A803" s="69"/>
      <c r="B803" s="69"/>
    </row>
    <row r="804" spans="1:2" x14ac:dyDescent="0.3">
      <c r="A804" s="69"/>
      <c r="B804" s="69"/>
    </row>
    <row r="805" spans="1:2" x14ac:dyDescent="0.3">
      <c r="A805" s="69"/>
      <c r="B805" s="69"/>
    </row>
    <row r="806" spans="1:2" x14ac:dyDescent="0.3">
      <c r="A806" s="69"/>
      <c r="B806" s="69"/>
    </row>
    <row r="807" spans="1:2" x14ac:dyDescent="0.3">
      <c r="A807" s="69"/>
      <c r="B807" s="69"/>
    </row>
    <row r="808" spans="1:2" x14ac:dyDescent="0.3">
      <c r="A808" s="69"/>
      <c r="B808" s="69"/>
    </row>
    <row r="809" spans="1:2" x14ac:dyDescent="0.3">
      <c r="A809" s="69"/>
      <c r="B809" s="69"/>
    </row>
    <row r="810" spans="1:2" x14ac:dyDescent="0.3">
      <c r="A810" s="69"/>
      <c r="B810" s="69"/>
    </row>
    <row r="811" spans="1:2" x14ac:dyDescent="0.3">
      <c r="A811" s="69"/>
      <c r="B811" s="69"/>
    </row>
    <row r="812" spans="1:2" x14ac:dyDescent="0.3">
      <c r="A812" s="69"/>
      <c r="B812" s="69"/>
    </row>
    <row r="813" spans="1:2" x14ac:dyDescent="0.3">
      <c r="A813" s="69"/>
      <c r="B813" s="69"/>
    </row>
  </sheetData>
  <mergeCells count="2">
    <mergeCell ref="C17:G17"/>
    <mergeCell ref="C21:D21"/>
  </mergeCells>
  <dataValidations count="1">
    <dataValidation type="list" allowBlank="1" showInputMessage="1" showErrorMessage="1" sqref="D51:D60">
      <formula1>$R$4:$R$13</formula1>
    </dataValidation>
  </dataValidations>
  <hyperlinks>
    <hyperlink ref="R3" r:id="rId1" location="fringe" display="fringe"/>
    <hyperlink ref="E3" r:id="rId2"/>
    <hyperlink ref="F50" r:id="rId3"/>
  </hyperlinks>
  <pageMargins left="0.7" right="0.7" top="0.75" bottom="0.75" header="0.3" footer="0.3"/>
  <pageSetup orientation="portrait" r:id="rId4"/>
  <ignoredErrors>
    <ignoredError sqref="H14:H15 K14:K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Zeros="0" workbookViewId="0"/>
  </sheetViews>
  <sheetFormatPr defaultRowHeight="14.4" x14ac:dyDescent="0.3"/>
  <cols>
    <col min="1" max="1" width="19.6640625" style="59" customWidth="1"/>
    <col min="2" max="9" width="11" customWidth="1"/>
  </cols>
  <sheetData>
    <row r="1" spans="1:12" ht="36" x14ac:dyDescent="0.35">
      <c r="A1" s="57" t="s">
        <v>510</v>
      </c>
    </row>
    <row r="2" spans="1:12" x14ac:dyDescent="0.3">
      <c r="A2" s="58"/>
    </row>
    <row r="3" spans="1:12" x14ac:dyDescent="0.3">
      <c r="A3"/>
    </row>
    <row r="4" spans="1:12" ht="15" thickBot="1" x14ac:dyDescent="0.35">
      <c r="A4" s="87"/>
      <c r="B4" s="73"/>
      <c r="C4" s="46" t="s">
        <v>16</v>
      </c>
      <c r="D4" s="54" t="s">
        <v>17</v>
      </c>
      <c r="E4" s="54" t="s">
        <v>18</v>
      </c>
      <c r="F4" s="56" t="s">
        <v>19</v>
      </c>
      <c r="G4" s="56" t="s">
        <v>20</v>
      </c>
      <c r="H4" s="56" t="s">
        <v>21</v>
      </c>
      <c r="I4" s="75"/>
      <c r="J4" s="69"/>
      <c r="K4" s="69"/>
      <c r="L4" s="69"/>
    </row>
    <row r="5" spans="1:12" ht="15" thickTop="1" x14ac:dyDescent="0.3">
      <c r="A5" s="88"/>
      <c r="B5" s="88"/>
      <c r="C5" s="88"/>
      <c r="D5" s="88"/>
      <c r="E5" s="88"/>
      <c r="F5" s="88"/>
      <c r="G5" s="88"/>
      <c r="H5" s="88"/>
      <c r="I5" s="88"/>
      <c r="J5" s="69"/>
      <c r="K5" s="69"/>
      <c r="L5" s="69"/>
    </row>
    <row r="6" spans="1:12" x14ac:dyDescent="0.3">
      <c r="A6" s="89" t="s">
        <v>488</v>
      </c>
      <c r="B6" s="69"/>
      <c r="C6" s="60">
        <f>+DETAILED!I62</f>
        <v>2245</v>
      </c>
      <c r="D6" s="60">
        <f>+'Year 2'!I61</f>
        <v>2475</v>
      </c>
      <c r="E6" s="60">
        <f>+'Year 3'!I61</f>
        <v>2710</v>
      </c>
      <c r="F6" s="60">
        <f>+'Year 4'!I61</f>
        <v>2949</v>
      </c>
      <c r="G6" s="60">
        <f>+'Year 5'!I61</f>
        <v>3193</v>
      </c>
      <c r="H6" s="60">
        <f>SUM(C6:G6)</f>
        <v>13572</v>
      </c>
      <c r="I6" s="69"/>
      <c r="J6" s="69"/>
      <c r="K6" s="69"/>
      <c r="L6" s="69"/>
    </row>
    <row r="7" spans="1:12" x14ac:dyDescent="0.3">
      <c r="A7" s="89" t="s">
        <v>471</v>
      </c>
      <c r="B7" s="60"/>
      <c r="C7" s="60">
        <f>+DETAILED!M62</f>
        <v>477</v>
      </c>
      <c r="D7" s="60">
        <f>+'Year 2'!M61</f>
        <v>552</v>
      </c>
      <c r="E7" s="60">
        <f>+'Year 3'!M61</f>
        <v>635</v>
      </c>
      <c r="F7" s="60">
        <f>+'Year 4'!M61</f>
        <v>725</v>
      </c>
      <c r="G7" s="60">
        <f>+'Year 5'!M61</f>
        <v>825</v>
      </c>
      <c r="H7" s="60">
        <f>SUM(C7:G7)</f>
        <v>3214</v>
      </c>
      <c r="I7" s="69"/>
      <c r="J7" s="69"/>
      <c r="K7" s="69"/>
      <c r="L7" s="69"/>
    </row>
    <row r="8" spans="1:12" x14ac:dyDescent="0.3">
      <c r="A8" s="90" t="s">
        <v>489</v>
      </c>
      <c r="B8" s="90"/>
      <c r="C8" s="60">
        <f>+DETAILED!L62</f>
        <v>108</v>
      </c>
      <c r="D8" s="60">
        <f>+'Year 2'!L61</f>
        <v>120</v>
      </c>
      <c r="E8" s="60">
        <f>+'Year 3'!L61</f>
        <v>133</v>
      </c>
      <c r="F8" s="60">
        <f>+'Year 4'!L61</f>
        <v>146</v>
      </c>
      <c r="G8" s="60">
        <f>+'Year 5'!L61</f>
        <v>160</v>
      </c>
      <c r="H8" s="60">
        <f>SUM(C8:G8)</f>
        <v>667</v>
      </c>
      <c r="I8" s="91"/>
      <c r="J8" s="69"/>
      <c r="K8" s="69"/>
      <c r="L8" s="69"/>
    </row>
    <row r="9" spans="1:12" x14ac:dyDescent="0.3">
      <c r="A9" s="92"/>
      <c r="B9" s="93"/>
      <c r="C9" s="60"/>
      <c r="D9" s="60"/>
      <c r="E9" s="60"/>
      <c r="F9" s="60"/>
      <c r="G9" s="60"/>
      <c r="H9" s="60"/>
      <c r="I9" s="91"/>
      <c r="J9" s="69"/>
      <c r="K9" s="69"/>
      <c r="L9" s="69"/>
    </row>
    <row r="10" spans="1:12" ht="28.8" x14ac:dyDescent="0.3">
      <c r="A10" s="94" t="s">
        <v>490</v>
      </c>
      <c r="B10" s="93"/>
      <c r="C10" s="60">
        <f>SUM(C6:C9)</f>
        <v>2830</v>
      </c>
      <c r="D10" s="60">
        <f>SUM(D6:D9)</f>
        <v>3147</v>
      </c>
      <c r="E10" s="60">
        <f>SUM(E6:E9)</f>
        <v>3478</v>
      </c>
      <c r="F10" s="60">
        <f>SUM(F6:F9)</f>
        <v>3820</v>
      </c>
      <c r="G10" s="60">
        <f>SUM(G6:G9)</f>
        <v>4178</v>
      </c>
      <c r="H10" s="60">
        <f>SUM(C10:G10)</f>
        <v>17453</v>
      </c>
      <c r="I10" s="91"/>
      <c r="J10" s="69"/>
      <c r="K10" s="69"/>
      <c r="L10" s="69"/>
    </row>
    <row r="11" spans="1:12" ht="28.8" x14ac:dyDescent="0.3">
      <c r="A11" s="92" t="s">
        <v>491</v>
      </c>
      <c r="B11" s="93"/>
      <c r="C11" s="60">
        <f>+C10*DETAILED!D32</f>
        <v>1429</v>
      </c>
      <c r="D11" s="60">
        <f>+D10*DETAILED!D38</f>
        <v>1589</v>
      </c>
      <c r="E11" s="60">
        <f>+E10*DETAILED!D38</f>
        <v>1756</v>
      </c>
      <c r="F11" s="60">
        <f>+F10*DETAILED!D38</f>
        <v>1929</v>
      </c>
      <c r="G11" s="60">
        <f>+G10*DETAILED!D38</f>
        <v>2110</v>
      </c>
      <c r="H11" s="60">
        <f>SUM(C11:G11)</f>
        <v>8813</v>
      </c>
      <c r="I11" s="91"/>
      <c r="J11" s="69"/>
      <c r="K11" s="69"/>
      <c r="L11" s="69"/>
    </row>
    <row r="12" spans="1:12" ht="28.8" x14ac:dyDescent="0.3">
      <c r="A12" s="92" t="s">
        <v>492</v>
      </c>
      <c r="B12" s="93"/>
      <c r="C12" s="60">
        <f t="shared" ref="C12:H12" si="0">SUM(C10:C11)</f>
        <v>4259</v>
      </c>
      <c r="D12" s="60">
        <f t="shared" si="0"/>
        <v>4736</v>
      </c>
      <c r="E12" s="60">
        <f t="shared" si="0"/>
        <v>5234</v>
      </c>
      <c r="F12" s="60">
        <f t="shared" si="0"/>
        <v>5749</v>
      </c>
      <c r="G12" s="60">
        <f>SUM(G10:G11)</f>
        <v>6288</v>
      </c>
      <c r="H12" s="60">
        <f t="shared" si="0"/>
        <v>26266</v>
      </c>
      <c r="I12" s="91"/>
      <c r="J12" s="69"/>
      <c r="K12" s="69"/>
      <c r="L12" s="69"/>
    </row>
    <row r="13" spans="1:12" x14ac:dyDescent="0.3">
      <c r="A13" s="8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8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x14ac:dyDescent="0.3">
      <c r="A15" s="8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x14ac:dyDescent="0.3">
      <c r="I16" s="43"/>
    </row>
    <row r="26" spans="6:6" x14ac:dyDescent="0.3">
      <c r="F26" s="69"/>
    </row>
  </sheetData>
  <dataValidations count="1">
    <dataValidation type="list" allowBlank="1" showInputMessage="1" showErrorMessage="1" sqref="B4">
      <formula1>#REF!</formula1>
    </dataValidation>
  </dataValidations>
  <pageMargins left="0.7" right="0.7" top="0.75" bottom="0.75" header="0.3" footer="0.3"/>
  <pageSetup scale="84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3" sqref="E3"/>
    </sheetView>
  </sheetViews>
  <sheetFormatPr defaultRowHeight="14.4" x14ac:dyDescent="0.3"/>
  <cols>
    <col min="2" max="2" width="24.77734375" customWidth="1"/>
    <col min="3" max="3" width="7.77734375" bestFit="1" customWidth="1"/>
    <col min="4" max="4" width="17" bestFit="1" customWidth="1"/>
    <col min="5" max="5" width="11" bestFit="1" customWidth="1"/>
    <col min="6" max="6" width="10" bestFit="1" customWidth="1"/>
  </cols>
  <sheetData>
    <row r="1" spans="1:6" x14ac:dyDescent="0.3">
      <c r="A1" s="181" t="s">
        <v>513</v>
      </c>
      <c r="B1" s="126"/>
      <c r="C1" s="126"/>
      <c r="D1" s="124"/>
      <c r="E1" s="126"/>
      <c r="F1" s="126"/>
    </row>
    <row r="2" spans="1:6" x14ac:dyDescent="0.3">
      <c r="A2" s="182" t="s">
        <v>499</v>
      </c>
      <c r="B2" s="183" t="s">
        <v>2</v>
      </c>
      <c r="C2" s="183" t="s">
        <v>514</v>
      </c>
      <c r="D2" s="184" t="s">
        <v>515</v>
      </c>
      <c r="E2" s="126"/>
      <c r="F2" s="231"/>
    </row>
    <row r="3" spans="1:6" x14ac:dyDescent="0.3">
      <c r="A3" s="186"/>
      <c r="B3" s="187"/>
      <c r="C3" s="187"/>
      <c r="D3" s="188"/>
      <c r="E3" s="126"/>
      <c r="F3" s="185"/>
    </row>
    <row r="4" spans="1:6" x14ac:dyDescent="0.3">
      <c r="A4" s="186" t="s">
        <v>131</v>
      </c>
      <c r="B4" s="187" t="str">
        <f>DETAILED!C4</f>
        <v>Kathleen O'Connor</v>
      </c>
      <c r="C4" s="189">
        <f>DETAILED!G4+'Year 2'!G4+'Year 3'!G4+'Year 4'!G4+'Year 5'!G4</f>
        <v>1.5</v>
      </c>
      <c r="D4" s="190">
        <f>DETAILED!N4+'Year 2'!N4+'Year 3'!N4+'Year 4'!N4+'Year 5'!N4</f>
        <v>322499</v>
      </c>
      <c r="E4" s="191"/>
      <c r="F4" s="185"/>
    </row>
    <row r="5" spans="1:6" x14ac:dyDescent="0.3">
      <c r="A5" s="186" t="s">
        <v>131</v>
      </c>
      <c r="B5" s="187" t="str">
        <f>DETAILED!C5</f>
        <v>Min Chen</v>
      </c>
      <c r="C5" s="189">
        <f>DETAILED!G5+'Year 2'!G5+'Year 3'!G5+'Year 4'!G5+'Year 5'!G5</f>
        <v>1.25</v>
      </c>
      <c r="D5" s="190">
        <f>DETAILED!N5+'Year 2'!N5+'Year 3'!N5+'Year 4'!N5+'Year 5'!N5</f>
        <v>126092</v>
      </c>
      <c r="E5" s="191"/>
      <c r="F5" s="185"/>
    </row>
    <row r="6" spans="1:6" x14ac:dyDescent="0.3">
      <c r="A6" s="186" t="s">
        <v>179</v>
      </c>
      <c r="B6" s="187" t="str">
        <f>DETAILED!C6</f>
        <v>Yvonne, Fondufe-Mittendorf</v>
      </c>
      <c r="C6" s="189">
        <f>DETAILED!G6+'Year 2'!G6+'Year 3'!G6+'Year 4'!G6+'Year 5'!G6</f>
        <v>0.25</v>
      </c>
      <c r="D6" s="190">
        <f>DETAILED!N6+'Year 2'!N6+'Year 3'!N6+'Year 4'!N6+'Year 5'!N6</f>
        <v>43117</v>
      </c>
      <c r="E6" s="191"/>
      <c r="F6" s="185"/>
    </row>
    <row r="7" spans="1:6" x14ac:dyDescent="0.3">
      <c r="A7" s="186" t="s">
        <v>131</v>
      </c>
      <c r="B7" s="187" t="str">
        <f>DETAILED!C7</f>
        <v>Chi Wang</v>
      </c>
      <c r="C7" s="189">
        <f>DETAILED!G7+'Year 2'!G7+'Year 3'!G7+'Year 4'!G7+'Year 5'!G7</f>
        <v>0.25</v>
      </c>
      <c r="D7" s="190">
        <f>DETAILED!N7+'Year 2'!N7+'Year 3'!N7+'Year 4'!N7+'Year 5'!N7</f>
        <v>41650</v>
      </c>
      <c r="E7" s="191"/>
      <c r="F7" s="185"/>
    </row>
    <row r="8" spans="1:6" x14ac:dyDescent="0.3">
      <c r="A8" s="186" t="s">
        <v>253</v>
      </c>
      <c r="B8" s="187" t="str">
        <f>DETAILED!C8</f>
        <v>Kurt Hodges</v>
      </c>
      <c r="C8" s="189">
        <f>DETAILED!G8+'Year 2'!G8+'Year 3'!G8+'Year 4'!G8+'Year 5'!G8</f>
        <v>0.25</v>
      </c>
      <c r="D8" s="190">
        <f>DETAILED!N8+'Year 2'!N8+'Year 3'!N8+'Year 4'!N8+'Year 5'!N8</f>
        <v>59413</v>
      </c>
      <c r="E8" s="191"/>
      <c r="F8" s="185"/>
    </row>
    <row r="9" spans="1:6" x14ac:dyDescent="0.3">
      <c r="A9" s="186" t="s">
        <v>131</v>
      </c>
      <c r="B9" s="187" t="str">
        <f>DETAILED!C9</f>
        <v>Teresea Knifley</v>
      </c>
      <c r="C9" s="189">
        <f>DETAILED!G9+'Year 2'!G9+'Year 3'!G9+'Year 4'!G9+'Year 5'!G9</f>
        <v>2.5</v>
      </c>
      <c r="D9" s="190">
        <f>DETAILED!N9+'Year 2'!N9+'Year 3'!N9+'Year 4'!N9+'Year 5'!N9</f>
        <v>185502</v>
      </c>
      <c r="E9" s="191"/>
      <c r="F9" s="185"/>
    </row>
    <row r="10" spans="1:6" s="124" customFormat="1" x14ac:dyDescent="0.3">
      <c r="A10" s="186" t="s">
        <v>131</v>
      </c>
      <c r="B10" s="187" t="s">
        <v>529</v>
      </c>
      <c r="C10" s="189"/>
      <c r="D10" s="190">
        <v>330007</v>
      </c>
      <c r="E10" s="191"/>
      <c r="F10" s="185"/>
    </row>
    <row r="11" spans="1:6" s="124" customFormat="1" x14ac:dyDescent="0.3">
      <c r="A11" s="186" t="s">
        <v>131</v>
      </c>
      <c r="B11" s="187" t="s">
        <v>533</v>
      </c>
      <c r="C11" s="189"/>
      <c r="D11" s="190">
        <v>330007</v>
      </c>
      <c r="E11" s="191"/>
      <c r="F11" s="185"/>
    </row>
    <row r="12" spans="1:6" s="124" customFormat="1" x14ac:dyDescent="0.3">
      <c r="A12" s="186" t="s">
        <v>131</v>
      </c>
      <c r="B12" s="187" t="s">
        <v>537</v>
      </c>
      <c r="C12" s="189"/>
      <c r="D12" s="190">
        <v>124470</v>
      </c>
      <c r="E12" s="191"/>
      <c r="F12" s="185"/>
    </row>
    <row r="13" spans="1:6" x14ac:dyDescent="0.3">
      <c r="A13" s="212" t="s">
        <v>538</v>
      </c>
      <c r="B13" s="213" t="str">
        <f>DETAILED!C13</f>
        <v>Jinze Liu</v>
      </c>
      <c r="C13" s="214">
        <f>DETAILED!G13+'Year 2'!G13+'Year 3'!G13+'Year 4'!G13+'Year 5'!G13</f>
        <v>0.15</v>
      </c>
      <c r="D13" s="215">
        <f>DETAILED!N13+'Year 2'!N13+'Year 3'!N13+'Year 4'!N13+'Year 5'!N13</f>
        <v>24502</v>
      </c>
      <c r="E13" s="226">
        <f>D13*0.7</f>
        <v>17151</v>
      </c>
      <c r="F13" s="227">
        <f>D13* 0.3</f>
        <v>7351</v>
      </c>
    </row>
    <row r="14" spans="1:6" x14ac:dyDescent="0.3">
      <c r="A14" s="212" t="s">
        <v>131</v>
      </c>
      <c r="B14" s="213" t="str">
        <f>DETAILED!C14</f>
        <v>Jinze Liu</v>
      </c>
      <c r="C14" s="214">
        <f>DETAILED!G14+'Year 2'!G14+'Year 3'!G14+'Year 4'!G14+'Year 5'!G14</f>
        <v>0.1</v>
      </c>
      <c r="D14" s="215">
        <f>DETAILED!N14+'Year 2'!N14+'Year 3'!N14+'Year 4'!N14+'Year 5'!N14</f>
        <v>16336</v>
      </c>
      <c r="E14" s="226">
        <f>D14*0.7</f>
        <v>11435</v>
      </c>
      <c r="F14" s="227">
        <f>D14* 0.3</f>
        <v>4901</v>
      </c>
    </row>
    <row r="15" spans="1:6" x14ac:dyDescent="0.3">
      <c r="A15" s="212">
        <f>DETAILED!A15</f>
        <v>0</v>
      </c>
      <c r="B15" s="213">
        <f>DETAILED!C15</f>
        <v>0</v>
      </c>
      <c r="C15" s="214">
        <f>DETAILED!G15+'Year 2'!G15+'Year 3'!G15+'Year 4'!G15+'Year 5'!G15</f>
        <v>0</v>
      </c>
      <c r="D15" s="215">
        <f>DETAILED!N15+'Year 2'!N15+'Year 3'!N15+'Year 4'!N15+'Year 5'!N15</f>
        <v>0</v>
      </c>
      <c r="E15" s="191"/>
      <c r="F15" s="185"/>
    </row>
    <row r="16" spans="1:6" x14ac:dyDescent="0.3">
      <c r="A16" s="212">
        <f>DETAILED!A16</f>
        <v>0</v>
      </c>
      <c r="B16" s="213">
        <f>DETAILED!C16</f>
        <v>0</v>
      </c>
      <c r="C16" s="214">
        <f>DETAILED!G16+'Year 2'!G16+'Year 3'!G16+'Year 4'!G16+'Year 5'!G16</f>
        <v>0</v>
      </c>
      <c r="D16" s="215">
        <f>DETAILED!N16+'Year 2'!N16+'Year 3'!N16+'Year 4'!N16+'Year 5'!N16</f>
        <v>0</v>
      </c>
      <c r="E16" s="191"/>
      <c r="F16" s="185"/>
    </row>
    <row r="17" spans="1:6" x14ac:dyDescent="0.3">
      <c r="A17" s="192"/>
      <c r="B17" s="193" t="s">
        <v>515</v>
      </c>
      <c r="C17" s="194">
        <f>SUM(C4:C16)</f>
        <v>6.25</v>
      </c>
      <c r="D17" s="195">
        <f>SUM(D4:D16)</f>
        <v>1603595</v>
      </c>
      <c r="E17" s="196"/>
      <c r="F17" s="197" t="s">
        <v>516</v>
      </c>
    </row>
    <row r="18" spans="1:6" x14ac:dyDescent="0.3">
      <c r="A18" s="185"/>
      <c r="B18" s="185"/>
      <c r="C18" s="185"/>
      <c r="D18" s="185"/>
      <c r="E18" s="124"/>
      <c r="F18" s="198"/>
    </row>
    <row r="19" spans="1:6" x14ac:dyDescent="0.3">
      <c r="A19" s="182"/>
      <c r="B19" s="183" t="s">
        <v>517</v>
      </c>
      <c r="C19" s="199">
        <f>D19/D25</f>
        <v>0.53</v>
      </c>
      <c r="D19" s="200">
        <f>DETAILED!P27</f>
        <v>240000</v>
      </c>
      <c r="E19" s="124"/>
      <c r="F19" s="201"/>
    </row>
    <row r="20" spans="1:6" x14ac:dyDescent="0.3">
      <c r="A20" s="186"/>
      <c r="B20" s="187"/>
      <c r="C20" s="202"/>
      <c r="D20" s="188"/>
      <c r="E20" s="124"/>
      <c r="F20" s="201"/>
    </row>
    <row r="21" spans="1:6" x14ac:dyDescent="0.3">
      <c r="A21" s="186"/>
      <c r="B21" s="187" t="s">
        <v>518</v>
      </c>
      <c r="C21" s="202">
        <f>D21/D25</f>
        <v>0.05</v>
      </c>
      <c r="D21" s="190">
        <f>DETAILED!P28</f>
        <v>22500</v>
      </c>
      <c r="E21" s="124"/>
      <c r="F21" s="201"/>
    </row>
    <row r="22" spans="1:6" x14ac:dyDescent="0.3">
      <c r="A22" s="186"/>
      <c r="B22" s="187"/>
      <c r="C22" s="202"/>
      <c r="D22" s="188"/>
      <c r="E22" s="124"/>
      <c r="F22" s="201"/>
    </row>
    <row r="23" spans="1:6" x14ac:dyDescent="0.3">
      <c r="A23" s="186"/>
      <c r="B23" s="187" t="s">
        <v>519</v>
      </c>
      <c r="C23" s="202">
        <f>D23/D25</f>
        <v>0.42</v>
      </c>
      <c r="D23" s="190">
        <v>190000</v>
      </c>
      <c r="E23" s="124"/>
      <c r="F23" s="201"/>
    </row>
    <row r="24" spans="1:6" x14ac:dyDescent="0.3">
      <c r="A24" s="186"/>
      <c r="B24" s="187"/>
      <c r="C24" s="202"/>
      <c r="D24" s="190"/>
      <c r="E24" s="124"/>
      <c r="F24" s="201"/>
    </row>
    <row r="25" spans="1:6" x14ac:dyDescent="0.3">
      <c r="A25" s="192"/>
      <c r="B25" s="193" t="s">
        <v>520</v>
      </c>
      <c r="C25" s="203">
        <f>SUM(C19:C24)</f>
        <v>1</v>
      </c>
      <c r="D25" s="204">
        <f>SUM(D19:D23)</f>
        <v>452500</v>
      </c>
      <c r="E25" s="205"/>
      <c r="F25" s="201"/>
    </row>
    <row r="26" spans="1:6" x14ac:dyDescent="0.3">
      <c r="A26" s="185"/>
      <c r="B26" s="185"/>
      <c r="C26" s="185"/>
      <c r="D26" s="185"/>
      <c r="E26" s="124"/>
      <c r="F26" s="201"/>
    </row>
    <row r="27" spans="1:6" x14ac:dyDescent="0.3">
      <c r="A27" s="206"/>
      <c r="B27" s="207" t="s">
        <v>21</v>
      </c>
      <c r="C27" s="208">
        <f>C17+C25</f>
        <v>7.25</v>
      </c>
      <c r="D27" s="209">
        <f>SUM(D17+D25)</f>
        <v>2056095</v>
      </c>
      <c r="E27" s="124"/>
      <c r="F27" s="201"/>
    </row>
    <row r="28" spans="1:6" x14ac:dyDescent="0.3">
      <c r="A28" s="124"/>
      <c r="B28" s="124"/>
      <c r="C28" s="124"/>
      <c r="D28" s="124"/>
      <c r="E28" s="124"/>
      <c r="F28" s="201"/>
    </row>
    <row r="29" spans="1:6" ht="18" x14ac:dyDescent="0.35">
      <c r="A29" s="124"/>
      <c r="B29" s="228" t="s">
        <v>131</v>
      </c>
      <c r="C29" s="228"/>
      <c r="D29" s="229">
        <f>SUM((D4+D5+D7+D9+D10+D11+D12+F13+F14+D19+D21+D23)/D27)</f>
        <v>0.93620000000000003</v>
      </c>
      <c r="E29" s="124"/>
      <c r="F29" s="210" t="s">
        <v>521</v>
      </c>
    </row>
    <row r="30" spans="1:6" ht="18" x14ac:dyDescent="0.35">
      <c r="A30" s="124"/>
      <c r="B30" s="230" t="s">
        <v>179</v>
      </c>
      <c r="C30" s="228"/>
      <c r="D30" s="229">
        <f>D6/D27</f>
        <v>2.1000000000000001E-2</v>
      </c>
      <c r="E30" s="124"/>
      <c r="F30" s="185"/>
    </row>
    <row r="31" spans="1:6" ht="18" x14ac:dyDescent="0.35">
      <c r="A31" s="124"/>
      <c r="B31" s="230" t="s">
        <v>253</v>
      </c>
      <c r="C31" s="228"/>
      <c r="D31" s="229">
        <f>D8/D27</f>
        <v>2.8899999999999999E-2</v>
      </c>
      <c r="E31" s="124"/>
      <c r="F31" s="185"/>
    </row>
    <row r="32" spans="1:6" ht="18" x14ac:dyDescent="0.35">
      <c r="A32" s="124"/>
      <c r="B32" s="230" t="s">
        <v>538</v>
      </c>
      <c r="C32" s="228"/>
      <c r="D32" s="229">
        <f>SUM((E13+E14)/D27)</f>
        <v>1.3899999999999999E-2</v>
      </c>
      <c r="E32" s="124"/>
      <c r="F32" s="211"/>
    </row>
    <row r="33" spans="1:6" ht="18" x14ac:dyDescent="0.35">
      <c r="A33" s="124"/>
      <c r="B33" s="230" t="s">
        <v>21</v>
      </c>
      <c r="C33" s="228"/>
      <c r="D33" s="229">
        <f>SUM(D29:D32)</f>
        <v>1</v>
      </c>
      <c r="E33" s="124"/>
      <c r="F33" s="211"/>
    </row>
    <row r="34" spans="1:6" x14ac:dyDescent="0.3">
      <c r="A34" s="124"/>
      <c r="B34" s="124"/>
      <c r="C34" s="124"/>
      <c r="D34" s="124"/>
      <c r="E34" s="124"/>
      <c r="F34" s="211"/>
    </row>
    <row r="35" spans="1:6" x14ac:dyDescent="0.3">
      <c r="A35" s="124"/>
      <c r="B35" s="124"/>
      <c r="C35" s="124"/>
      <c r="D35" s="124"/>
      <c r="E35" s="124"/>
      <c r="F35" s="211"/>
    </row>
    <row r="36" spans="1:6" x14ac:dyDescent="0.3">
      <c r="A36" s="124"/>
      <c r="B36" s="124"/>
      <c r="C36" s="124"/>
      <c r="D36" s="124"/>
      <c r="E36" s="124"/>
      <c r="F36" s="211"/>
    </row>
    <row r="37" spans="1:6" x14ac:dyDescent="0.3">
      <c r="A37" s="124"/>
      <c r="B37" s="124"/>
      <c r="C37" s="124"/>
      <c r="D37" s="124"/>
      <c r="E37" s="124"/>
      <c r="F37" s="211"/>
    </row>
    <row r="38" spans="1:6" x14ac:dyDescent="0.3">
      <c r="A38" s="124"/>
      <c r="B38" s="124"/>
      <c r="C38" s="124"/>
      <c r="D38" s="124"/>
      <c r="E38" s="124"/>
      <c r="F38" s="211"/>
    </row>
  </sheetData>
  <pageMargins left="0.7" right="0.7" top="0.75" bottom="0.75" header="0.3" footer="0.3"/>
  <pageSetup orientation="portrait" verticalDpi="597" r:id="rId1"/>
  <ignoredErrors>
    <ignoredError sqref="C19:C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DETAILED</vt:lpstr>
      <vt:lpstr>NIH CAP COST SHARE</vt:lpstr>
      <vt:lpstr>Year 2</vt:lpstr>
      <vt:lpstr>Year 3</vt:lpstr>
      <vt:lpstr>Year 4</vt:lpstr>
      <vt:lpstr>Year 5</vt:lpstr>
      <vt:lpstr>Cost Share Summary</vt:lpstr>
      <vt:lpstr>Enrichment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Forsythe, Mariann B</dc:creator>
  <cp:lastModifiedBy>Forsythe, Mariann B</cp:lastModifiedBy>
  <cp:lastPrinted>2013-09-23T17:13:29Z</cp:lastPrinted>
  <dcterms:created xsi:type="dcterms:W3CDTF">2011-08-05T19:41:37Z</dcterms:created>
  <dcterms:modified xsi:type="dcterms:W3CDTF">2017-01-30T15:15:08Z</dcterms:modified>
</cp:coreProperties>
</file>